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60" windowHeight="9309" tabRatio="840" activeTab="4"/>
  </bookViews>
  <sheets>
    <sheet name="ご注意" sheetId="1" r:id="rId1"/>
    <sheet name="報告シート表紙 " sheetId="2" r:id="rId2"/>
    <sheet name="不確かさ計算手順" sheetId="3" r:id="rId3"/>
    <sheet name="実験標準偏差の計算" sheetId="4" r:id="rId4"/>
    <sheet name="upf " sheetId="5" r:id="rId5"/>
    <sheet name="us1 " sheetId="6" r:id="rId6"/>
    <sheet name="us3 " sheetId="7" r:id="rId7"/>
    <sheet name="多点検量線 " sheetId="8" r:id="rId8"/>
    <sheet name="2点検量線 " sheetId="9" r:id="rId9"/>
    <sheet name="1点検量線" sheetId="10" r:id="rId10"/>
    <sheet name="U (最終） " sheetId="11" r:id="rId11"/>
    <sheet name="分析方法など " sheetId="12" r:id="rId12"/>
    <sheet name="3回再現測定結果 " sheetId="13" r:id="rId13"/>
    <sheet name="その他 " sheetId="14" r:id="rId14"/>
    <sheet name="まとめSheet1 " sheetId="15" r:id="rId15"/>
    <sheet name="まとめsheet2 " sheetId="16" r:id="rId16"/>
    <sheet name="まとめsheet2  (2)" sheetId="17" r:id="rId17"/>
  </sheets>
  <definedNames/>
  <calcPr fullCalcOnLoad="1"/>
</workbook>
</file>

<file path=xl/comments10.xml><?xml version="1.0" encoding="utf-8"?>
<comments xmlns="http://schemas.openxmlformats.org/spreadsheetml/2006/main">
  <authors>
    <author>shikakume-kazuhiro</author>
  </authors>
  <commentList>
    <comment ref="F36" authorId="0">
      <text>
        <r>
          <rPr>
            <b/>
            <sz val="9"/>
            <rFont val="ＭＳ Ｐゴシック"/>
            <family val="3"/>
          </rPr>
          <t>試料測定濃度の合成標準不確かさを測定濃度に対する相対値で示しています。
この結果は、自動転送されます。</t>
        </r>
      </text>
    </comment>
  </commentList>
</comments>
</file>

<file path=xl/comments11.xml><?xml version="1.0" encoding="utf-8"?>
<comments xmlns="http://schemas.openxmlformats.org/spreadsheetml/2006/main">
  <authors>
    <author>（財）化学物質評価研究機構 化学標準部</author>
  </authors>
  <commentList>
    <comment ref="C12" authorId="0">
      <text>
        <r>
          <rPr>
            <sz val="9"/>
            <rFont val="ＭＳ Ｐゴシック"/>
            <family val="3"/>
          </rPr>
          <t xml:space="preserve">自動的に転送されます
</t>
        </r>
      </text>
    </comment>
    <comment ref="C39" authorId="0">
      <text>
        <r>
          <rPr>
            <sz val="9"/>
            <rFont val="ＭＳ Ｐゴシック"/>
            <family val="3"/>
          </rPr>
          <t xml:space="preserve">自動的に転送されます
</t>
        </r>
      </text>
    </comment>
    <comment ref="C20" authorId="0">
      <text>
        <r>
          <rPr>
            <sz val="9"/>
            <rFont val="ＭＳ Ｐゴシック"/>
            <family val="3"/>
          </rPr>
          <t xml:space="preserve">自動的に転送されます
</t>
        </r>
      </text>
    </comment>
    <comment ref="C47" authorId="0">
      <text>
        <r>
          <rPr>
            <sz val="9"/>
            <rFont val="ＭＳ Ｐゴシック"/>
            <family val="3"/>
          </rPr>
          <t xml:space="preserve">自動的に転送されます
</t>
        </r>
      </text>
    </comment>
    <comment ref="C28" authorId="0">
      <text>
        <r>
          <rPr>
            <sz val="9"/>
            <rFont val="ＭＳ Ｐゴシック"/>
            <family val="3"/>
          </rPr>
          <t xml:space="preserve">自動的に転送されます
</t>
        </r>
      </text>
    </comment>
    <comment ref="C55" authorId="0">
      <text>
        <r>
          <rPr>
            <sz val="9"/>
            <rFont val="ＭＳ Ｐゴシック"/>
            <family val="3"/>
          </rPr>
          <t xml:space="preserve">自動的に転送されます
</t>
        </r>
      </text>
    </comment>
  </commentList>
</comments>
</file>

<file path=xl/comments4.xml><?xml version="1.0" encoding="utf-8"?>
<comments xmlns="http://schemas.openxmlformats.org/spreadsheetml/2006/main">
  <authors>
    <author>yamazawa-masaru</author>
  </authors>
  <commentList>
    <comment ref="C31" authorId="0">
      <text>
        <r>
          <rPr>
            <b/>
            <sz val="9"/>
            <rFont val="ＭＳ Ｐゴシック"/>
            <family val="3"/>
          </rPr>
          <t>全量ピペットの分取のばらつきとし、Sheet名『upf』、『us3』に
それそれ必要に応じて入力してください</t>
        </r>
      </text>
    </comment>
    <comment ref="G31" authorId="0">
      <text>
        <r>
          <rPr>
            <b/>
            <sz val="9"/>
            <rFont val="ＭＳ Ｐゴシック"/>
            <family val="3"/>
          </rPr>
          <t>全量フラスコの分取のばらつきとし、Sheet名『upf』、『us1』、『us3』に
それそれ必要に応じて入力してください</t>
        </r>
      </text>
    </comment>
  </commentList>
</comments>
</file>

<file path=xl/comments5.xml><?xml version="1.0" encoding="utf-8"?>
<comments xmlns="http://schemas.openxmlformats.org/spreadsheetml/2006/main">
  <authors>
    <author>（財）化学物質評価研究機構 化学標準部</author>
    <author>yamazawa-masaru</author>
  </authors>
  <commentList>
    <comment ref="D17" authorId="0">
      <text>
        <r>
          <rPr>
            <b/>
            <sz val="9"/>
            <rFont val="ＭＳ Ｐゴシック"/>
            <family val="3"/>
          </rPr>
          <t>このセルの値は自動的に転送されます</t>
        </r>
      </text>
    </comment>
    <comment ref="D10" authorId="1">
      <text>
        <r>
          <rPr>
            <b/>
            <sz val="9"/>
            <rFont val="ＭＳ Ｐゴシック"/>
            <family val="3"/>
          </rPr>
          <t>希釈や濃縮を行わない場合は、このセルを空欄にしてください。</t>
        </r>
      </text>
    </comment>
    <comment ref="D12" authorId="1">
      <text>
        <r>
          <rPr>
            <b/>
            <sz val="9"/>
            <rFont val="ＭＳ Ｐゴシック"/>
            <family val="3"/>
          </rPr>
          <t>Sheet『実験標準偏差の計算』で得られた値を入力</t>
        </r>
      </text>
    </comment>
    <comment ref="D16" authorId="1">
      <text>
        <r>
          <rPr>
            <b/>
            <sz val="9"/>
            <rFont val="ＭＳ Ｐゴシック"/>
            <family val="3"/>
          </rPr>
          <t>Sheet『実験標準偏差の計算』で得られた値を入力</t>
        </r>
      </text>
    </comment>
  </commentList>
</comments>
</file>

<file path=xl/comments6.xml><?xml version="1.0" encoding="utf-8"?>
<comments xmlns="http://schemas.openxmlformats.org/spreadsheetml/2006/main">
  <authors>
    <author>yamazawa-masaru</author>
    <author>山澤 賢</author>
  </authors>
  <commentList>
    <comment ref="G45" authorId="0">
      <text>
        <r>
          <rPr>
            <b/>
            <sz val="9"/>
            <rFont val="ＭＳ Ｐゴシック"/>
            <family val="3"/>
          </rPr>
          <t>このセルの値は、シートus3の中間原料A1に自動的に転送されます</t>
        </r>
      </text>
    </comment>
    <comment ref="G15" authorId="0">
      <text>
        <r>
          <rPr>
            <b/>
            <sz val="9"/>
            <rFont val="ＭＳ Ｐゴシック"/>
            <family val="3"/>
          </rPr>
          <t>このセルの値は、シートus3の中間原料A1に自動的に転送されます</t>
        </r>
      </text>
    </comment>
    <comment ref="G22" authorId="0">
      <text>
        <r>
          <rPr>
            <b/>
            <sz val="9"/>
            <rFont val="ＭＳ Ｐゴシック"/>
            <family val="3"/>
          </rPr>
          <t>このセルの値は、シートus3の中間原料A1に自動的に転送されます</t>
        </r>
      </text>
    </comment>
    <comment ref="H15" authorId="1">
      <text>
        <r>
          <rPr>
            <b/>
            <sz val="9"/>
            <rFont val="ＭＳ Ｐゴシック"/>
            <family val="3"/>
          </rPr>
          <t>このセルの値は、シートus3の中間原料B1に自動的に転送されます</t>
        </r>
      </text>
    </comment>
    <comment ref="H22" authorId="1">
      <text>
        <r>
          <rPr>
            <b/>
            <sz val="9"/>
            <rFont val="ＭＳ Ｐゴシック"/>
            <family val="3"/>
          </rPr>
          <t>このセルの値は、シートus3の中間原料B1に自動的に転送されます</t>
        </r>
      </text>
    </comment>
    <comment ref="H45" authorId="1">
      <text>
        <r>
          <rPr>
            <b/>
            <sz val="9"/>
            <rFont val="ＭＳ Ｐゴシック"/>
            <family val="3"/>
          </rPr>
          <t>このセルの値は、シートus3の中間原料B1に自動的に転送されます</t>
        </r>
      </text>
    </comment>
  </commentList>
</comments>
</file>

<file path=xl/comments7.xml><?xml version="1.0" encoding="utf-8"?>
<comments xmlns="http://schemas.openxmlformats.org/spreadsheetml/2006/main">
  <authors>
    <author>（財）化学物質評価研究機構 化学標準部</author>
    <author>山澤 賢</author>
  </authors>
  <commentList>
    <comment ref="L95" authorId="0">
      <text>
        <r>
          <rPr>
            <sz val="11"/>
            <rFont val="ＭＳ Ｐゴシック"/>
            <family val="3"/>
          </rPr>
          <t>US1から転送</t>
        </r>
        <r>
          <rPr>
            <b/>
            <sz val="9"/>
            <rFont val="ＭＳ Ｐゴシック"/>
            <family val="3"/>
          </rPr>
          <t xml:space="preserve">
</t>
        </r>
      </text>
    </comment>
    <comment ref="D9" authorId="1">
      <text>
        <r>
          <rPr>
            <b/>
            <sz val="9"/>
            <rFont val="ＭＳ Ｐゴシック"/>
            <family val="3"/>
          </rPr>
          <t xml:space="preserve">シートus1で使用した原料標準液を希釈して、すべての検量線用標準液を調製する場合⇒中間原料A１（D列）のみ使用する
　　　たとえば、原料標準液　→　　中間原料１　→　中間原料２　・・・→　検量線用標準液１
　　　　　　　　　　　　　　　　　　　　　　　　　　　　　　　　　　　　　　　　　　　　検量線用標準液２
　　　　　　　　　　　　　　　　　　　　　　　　　　　　　　　　　　　　　　　　　　　　　　　　　：
　　　　　　　　　　　　　　　　　　　　　　　　　　　　　　　　　　　　　　　　　　　　　　　　　：
　　　　　　　　　　　　　　　　　　　　　　　　　　　　　　　　　　　　　　　　　　　　検量線用標準液１０　を調製
　　　　　　　　（　“→”　は、希釈を意味する）　
</t>
        </r>
      </text>
    </comment>
    <comment ref="E9" authorId="1">
      <text>
        <r>
          <rPr>
            <b/>
            <sz val="9"/>
            <rFont val="ＭＳ Ｐゴシック"/>
            <family val="3"/>
          </rPr>
          <t>シートus1で使用した原料標準液を希釈して、中間原料を調製し、途中で枝分かれして、各検量線用標準液を調製する場合⇒中間原料A１（D列）および中間原料A２（E列）を使用する
　　　　　　たとえば、原料標準液　→　中間原料１　→　中間原料２　→　中間原料３　・・・　→　検量線用標準液１
　　　　　　　　　　　　　　　　　　　　　　　　　　　　　　　　　　　　　　　　　　　　　　　　　　　　　　　　　検量線用標準液３
　　　　　　　　　　　　　　　　　　　　　　　　　　　　　　　　　　　　　　　　　　　　　　　　　　　　　　　　　検量線用標準液５
　　　　　　　　　　　　　　　　　　　　　　　　　　　　　　　　　中間原料２　→　中間原料２-１　・・・→　検量線用標準液２
　　　　　　　　　　　　　　　　　　　　　　　　　　　　　　　　　　　　　　　　　　　　　　　　　　　　　　　　　 検量線用標準液４
　　　　　　　　　　　　　　　　　　　　　　　　　　　　　　　　　　　　　　　　　　　　　　　　　　　　　　　　   検量線用標準液６
　　　　　　　　（　“→”　は、希釈を意味する）</t>
        </r>
      </text>
    </comment>
    <comment ref="F9" authorId="1">
      <text>
        <r>
          <rPr>
            <b/>
            <sz val="9"/>
            <rFont val="ＭＳ Ｐゴシック"/>
            <family val="3"/>
          </rPr>
          <t>シートus1で使用した原料標準液を希釈して、中間原料を調製し、途中で枝分かれして、各検量線用標準液を調製する場合⇒中間原料A１（D列）、中間原料A２（E列）および中間原料A３（F列）を使用する
　　　　　　たとえば、原料標準液　→　中間原料１　→　中間原料２　→　中間原料３　→　中間原料４　→　中間原料５　→　検量線用標準液１
　　　　　　　　　　　　　　　　　　　　　　　　　　　　　　　　　　　　　　　　　　　　　　　　　　　　　　　　　　　　　　　　　　　　　　　　　　検量線用標準液３
　　　　　　　　　　　　　　　　　　　　　　　　　　　　　　　　　　　　　　　　　　　　　　　　　　　　　　　　　　　　　　　　　　　　　　　　　　検量線用標準液５
　　　　　　　　　　　　　　　　　　　　　　　　　　　　　　　　　中間原料２　→　中間原料２-１　→　中間原料２-２　→　　・・・　→　検量線用標準液２
　　　　　　　　　　　　　　　　　　　　　　　　　　　　　　　　　　　　　　　　　　　　　　　　　　　　　　　　　 　　　　　　　　　　　　　　　　 検量線用標準液４
　　　　　　　　　　　　　　　　　　　　　　　　　　　　　　　　　　　　　　　　　　　　　　　　　　　　　　　　   　　　　　　　　　　　　　　　　 検量線用標準液６
　　　　　　　　　　　　　　　　　　　　　　　　　　　　　　　　　　　　　　　　　　 　中間原料２-１　→　中間原料２-１-１　 　・・・　→　検量線用標準液７
　　　　　　　　　　　　　　　　　　　　　　　　　　　　　　　　　　　　　　　　　　　　　　　　　　　　　　　　　 　　　　　　　　　　　　　　　　 検量線用標準液８
　　　　　　　　　　　　　　　　　　　　　　　　　　　　　　　　　　　　　　　　　　　　　　　　　　　　　　　　   　　　　　　　　　　　　　　　　 検量線用標準液９
　　　　　　　　（　“→”　は、希釈を意味する）</t>
        </r>
      </text>
    </comment>
    <comment ref="G9" authorId="1">
      <text>
        <r>
          <rPr>
            <b/>
            <sz val="9"/>
            <rFont val="ＭＳ Ｐゴシック"/>
            <family val="3"/>
          </rPr>
          <t>シートus1で２種類の原料標準液を調製し、それぞれ希釈して、各検量線用標準液を調製する場合に使用する
また、中間原料を枝分かれして希釈し、一部の検量線用標準液を調製する場合は、中間原料B２（H列）および中間原料B３（I列）も使用する</t>
        </r>
      </text>
    </comment>
    <comment ref="H9" authorId="1">
      <text>
        <r>
          <rPr>
            <b/>
            <sz val="9"/>
            <rFont val="ＭＳ Ｐゴシック"/>
            <family val="3"/>
          </rPr>
          <t xml:space="preserve">シートus1で２種類の原料標準液を調製し、それぞれ希釈して、各検量線用標準液を調製する場合に使用する
また、中間原料を枝分かれして希釈し、一部の検量線用標準液を調製する場合は、中間原料B２（H列）および中間原料B３（I列）も使用する
</t>
        </r>
      </text>
    </comment>
    <comment ref="I9" authorId="1">
      <text>
        <r>
          <rPr>
            <b/>
            <sz val="9"/>
            <rFont val="ＭＳ Ｐゴシック"/>
            <family val="3"/>
          </rPr>
          <t xml:space="preserve">シートus1で２種類の原料標準液を調製し、それぞれ希釈して、各検量線用標準液を調製する場合に使用する
また、中間原料を枝分かれして希釈し、一部の検量線用標準液を調製する場合は、中間原料B２（H列）および中間原料B３（I列）も使用する
</t>
        </r>
      </text>
    </comment>
  </commentList>
</comments>
</file>

<file path=xl/comments9.xml><?xml version="1.0" encoding="utf-8"?>
<comments xmlns="http://schemas.openxmlformats.org/spreadsheetml/2006/main">
  <authors>
    <author>shikakume-kazuhiro</author>
  </authors>
  <commentList>
    <comment ref="F34" authorId="0">
      <text>
        <r>
          <rPr>
            <b/>
            <sz val="9"/>
            <rFont val="ＭＳ Ｐゴシック"/>
            <family val="3"/>
          </rPr>
          <t>試料測定濃度の合成標準不確かさを測定濃度に対する相対値で示しています。
この結果は、自動転送されます。</t>
        </r>
      </text>
    </comment>
  </commentList>
</comments>
</file>

<file path=xl/sharedStrings.xml><?xml version="1.0" encoding="utf-8"?>
<sst xmlns="http://schemas.openxmlformats.org/spreadsheetml/2006/main" count="1182" uniqueCount="676">
  <si>
    <t>その他</t>
  </si>
  <si>
    <t>標準不確かさ　</t>
  </si>
  <si>
    <t>全量フラスコ容量   ｍｌ</t>
  </si>
  <si>
    <t>相対標準不確かさ　　　（無次元）</t>
  </si>
  <si>
    <t xml:space="preserve">純度  </t>
  </si>
  <si>
    <t>秤量の標準偏差    mg</t>
  </si>
  <si>
    <t>天秤の不確かさ　　mg</t>
  </si>
  <si>
    <t>不確かさの計算を始めます。</t>
  </si>
  <si>
    <t>行き先sheet名</t>
  </si>
  <si>
    <t xml:space="preserve">全量フラスコの標準不確かさ  </t>
  </si>
  <si>
    <t>温度による不確かさ　</t>
  </si>
  <si>
    <t>　（*送り状記載番号）</t>
  </si>
  <si>
    <t>部課名</t>
  </si>
  <si>
    <t>責任者名</t>
  </si>
  <si>
    <t>試料受領年月日</t>
  </si>
  <si>
    <t>　　　　　　　　年　　　　月　　　　日</t>
  </si>
  <si>
    <t>分析開始年月日</t>
  </si>
  <si>
    <t>報告年月日</t>
  </si>
  <si>
    <t>分析中に特に気づいたこと、コメント、要望事項　　等</t>
  </si>
  <si>
    <t>分析元素</t>
  </si>
  <si>
    <t>合成不確かさ</t>
  </si>
  <si>
    <t>拡張不確かさ</t>
  </si>
  <si>
    <t xml:space="preserve">温度範囲　±℃ </t>
  </si>
  <si>
    <t>up1/Vp1</t>
  </si>
  <si>
    <t>up2/Vp1</t>
  </si>
  <si>
    <t>up3/Vp1</t>
  </si>
  <si>
    <t>全量フラスコ不確かさ(許容差）   ｍｌ</t>
  </si>
  <si>
    <t>uｆ1/Vｆ1</t>
  </si>
  <si>
    <t>uｆ2/Vｆ2</t>
  </si>
  <si>
    <t>uｆ3/Vｆ3</t>
  </si>
  <si>
    <t>us1/Cs1</t>
  </si>
  <si>
    <t>us1</t>
  </si>
  <si>
    <t>up1/Vp1</t>
  </si>
  <si>
    <t>up2/Vp1</t>
  </si>
  <si>
    <t>uｆ1/Vｆ1</t>
  </si>
  <si>
    <t>uｆ2/Vｆ2</t>
  </si>
  <si>
    <t>uｆ3/Vｆ3</t>
  </si>
  <si>
    <r>
      <t>u</t>
    </r>
    <r>
      <rPr>
        <i/>
        <vertAlign val="subscript"/>
        <sz val="11"/>
        <rFont val="ＭＳ Ｐゴシック"/>
        <family val="3"/>
      </rPr>
      <t>pf</t>
    </r>
  </si>
  <si>
    <r>
      <t>u</t>
    </r>
    <r>
      <rPr>
        <i/>
        <vertAlign val="subscript"/>
        <sz val="11"/>
        <rFont val="ＭＳ Ｐゴシック"/>
        <family val="3"/>
      </rPr>
      <t>s1</t>
    </r>
  </si>
  <si>
    <r>
      <t>u</t>
    </r>
    <r>
      <rPr>
        <i/>
        <vertAlign val="subscript"/>
        <sz val="11"/>
        <rFont val="ＭＳ Ｐゴシック"/>
        <family val="3"/>
      </rPr>
      <t>s3</t>
    </r>
    <r>
      <rPr>
        <i/>
        <sz val="11"/>
        <rFont val="ＭＳ Ｐゴシック"/>
        <family val="3"/>
      </rPr>
      <t xml:space="preserve"> - u</t>
    </r>
    <r>
      <rPr>
        <i/>
        <vertAlign val="subscript"/>
        <sz val="11"/>
        <rFont val="ＭＳ Ｐゴシック"/>
        <family val="3"/>
      </rPr>
      <t>s1</t>
    </r>
  </si>
  <si>
    <r>
      <t>u</t>
    </r>
    <r>
      <rPr>
        <i/>
        <vertAlign val="subscript"/>
        <sz val="11"/>
        <rFont val="ＭＳ Ｐゴシック"/>
        <family val="3"/>
      </rPr>
      <t>x0</t>
    </r>
  </si>
  <si>
    <r>
      <t>u</t>
    </r>
    <r>
      <rPr>
        <i/>
        <vertAlign val="subscript"/>
        <sz val="11"/>
        <rFont val="ＭＳ Ｐゴシック"/>
        <family val="3"/>
      </rPr>
      <t>d</t>
    </r>
  </si>
  <si>
    <r>
      <t>u</t>
    </r>
    <r>
      <rPr>
        <i/>
        <vertAlign val="subscript"/>
        <sz val="11"/>
        <rFont val="ＭＳ Ｐゴシック"/>
        <family val="3"/>
      </rPr>
      <t>z</t>
    </r>
  </si>
  <si>
    <r>
      <t>u</t>
    </r>
    <r>
      <rPr>
        <i/>
        <vertAlign val="subscript"/>
        <sz val="11"/>
        <rFont val="ＭＳ Ｐゴシック"/>
        <family val="3"/>
      </rPr>
      <t>o</t>
    </r>
  </si>
  <si>
    <r>
      <t>U</t>
    </r>
    <r>
      <rPr>
        <i/>
        <vertAlign val="subscript"/>
        <sz val="11"/>
        <rFont val="ＭＳ Ｐゴシック"/>
        <family val="3"/>
      </rPr>
      <t>o</t>
    </r>
  </si>
  <si>
    <r>
      <t>√∑</t>
    </r>
    <r>
      <rPr>
        <i/>
        <sz val="11"/>
        <rFont val="ＭＳ Ｐゴシック"/>
        <family val="3"/>
      </rPr>
      <t>u</t>
    </r>
    <r>
      <rPr>
        <i/>
        <vertAlign val="subscript"/>
        <sz val="11"/>
        <rFont val="ＭＳ Ｐゴシック"/>
        <family val="3"/>
      </rPr>
      <t>i</t>
    </r>
    <r>
      <rPr>
        <i/>
        <vertAlign val="superscript"/>
        <sz val="11"/>
        <rFont val="ＭＳ Ｐゴシック"/>
        <family val="3"/>
      </rPr>
      <t>2</t>
    </r>
  </si>
  <si>
    <r>
      <t>2×</t>
    </r>
    <r>
      <rPr>
        <i/>
        <sz val="11"/>
        <rFont val="ＭＳ Ｐゴシック"/>
        <family val="3"/>
      </rPr>
      <t>u</t>
    </r>
    <r>
      <rPr>
        <i/>
        <vertAlign val="subscript"/>
        <sz val="11"/>
        <rFont val="ＭＳ Ｐゴシック"/>
        <family val="3"/>
      </rPr>
      <t>o</t>
    </r>
  </si>
  <si>
    <r>
      <t>us１</t>
    </r>
    <r>
      <rPr>
        <sz val="11"/>
        <color indexed="10"/>
        <rFont val="ＭＳ Ｐゴシック"/>
        <family val="3"/>
      </rPr>
      <t>-</t>
    </r>
    <r>
      <rPr>
        <sz val="11"/>
        <rFont val="ＭＳ Ｐゴシック"/>
        <family val="3"/>
      </rPr>
      <t xml:space="preserve">2-1  </t>
    </r>
  </si>
  <si>
    <t>y</t>
  </si>
  <si>
    <t>D</t>
  </si>
  <si>
    <t>E</t>
  </si>
  <si>
    <t>x</t>
  </si>
  <si>
    <t>xi-x平均</t>
  </si>
  <si>
    <t>(xi-x平均)^2</t>
  </si>
  <si>
    <t>yi-y平均</t>
  </si>
  <si>
    <t>(yi-y平均)^2</t>
  </si>
  <si>
    <t>(xi-x)(yi-y)</t>
  </si>
  <si>
    <t>濃度×繰返し</t>
  </si>
  <si>
    <t>計</t>
  </si>
  <si>
    <t>平均</t>
  </si>
  <si>
    <t>sx^2=</t>
  </si>
  <si>
    <t>sy^2=</t>
  </si>
  <si>
    <t>sxy=</t>
  </si>
  <si>
    <t>b=</t>
  </si>
  <si>
    <t>a=</t>
  </si>
  <si>
    <t>syo^2=</t>
  </si>
  <si>
    <t>syo=</t>
  </si>
  <si>
    <t>y当てはめ</t>
  </si>
  <si>
    <t>y-y当てはめ</t>
  </si>
  <si>
    <t>(y-y当てはめ)^2</t>
  </si>
  <si>
    <t>合計</t>
  </si>
  <si>
    <t>繰返し</t>
  </si>
  <si>
    <t>F</t>
  </si>
  <si>
    <t>G</t>
  </si>
  <si>
    <t>H</t>
  </si>
  <si>
    <t>I</t>
  </si>
  <si>
    <t>J</t>
  </si>
  <si>
    <t>K</t>
  </si>
  <si>
    <t>L</t>
  </si>
  <si>
    <t>計</t>
  </si>
  <si>
    <t>縦軸のばらつき</t>
  </si>
  <si>
    <t>検量線傾き</t>
  </si>
  <si>
    <t>検量線標準液の濃度の数</t>
  </si>
  <si>
    <t>測定試料の測定の繰返し数</t>
  </si>
  <si>
    <t>検量線の切片</t>
  </si>
  <si>
    <t>繰返し→</t>
  </si>
  <si>
    <t>M</t>
  </si>
  <si>
    <t>D</t>
  </si>
  <si>
    <t>E</t>
  </si>
  <si>
    <t>F</t>
  </si>
  <si>
    <t>G</t>
  </si>
  <si>
    <t>H</t>
  </si>
  <si>
    <t>I</t>
  </si>
  <si>
    <t>J</t>
  </si>
  <si>
    <t>K</t>
  </si>
  <si>
    <t>L</t>
  </si>
  <si>
    <t>M</t>
  </si>
  <si>
    <t>-</t>
  </si>
  <si>
    <t>注意：</t>
  </si>
  <si>
    <t>－</t>
  </si>
  <si>
    <t>ー</t>
  </si>
  <si>
    <t>検量線標準液の濃度</t>
  </si>
  <si>
    <t>検量線標準液測定値（機器出力）</t>
  </si>
  <si>
    <t>試料の測定値（機器出力）</t>
  </si>
  <si>
    <t>試料の測定値（機器出力）</t>
  </si>
  <si>
    <t>低濃度側　検量線標準液の濃度</t>
  </si>
  <si>
    <t>高濃度側　検量線標準液の濃度</t>
  </si>
  <si>
    <t>低濃度側　検量線標準液測定値（機器出力）</t>
  </si>
  <si>
    <t>高濃度側　検量線標準液測定値（機器出力）</t>
  </si>
  <si>
    <t>試料測定濃度 Cs</t>
  </si>
  <si>
    <t>検量線第1標準液</t>
  </si>
  <si>
    <t>検量線第2標準液</t>
  </si>
  <si>
    <t>検量線第3標準液</t>
  </si>
  <si>
    <t>検量線第4標準液</t>
  </si>
  <si>
    <t>検量線第5標準液</t>
  </si>
  <si>
    <t>検量線第6標準液</t>
  </si>
  <si>
    <t>us2/Cs2</t>
  </si>
  <si>
    <t>up1/Vp1</t>
  </si>
  <si>
    <t>up2/Vp1</t>
  </si>
  <si>
    <t>原料標準液</t>
  </si>
  <si>
    <t>2点検量線の場合</t>
  </si>
  <si>
    <t>1点検量線の場合</t>
  </si>
  <si>
    <t>検量線低濃度標準液</t>
  </si>
  <si>
    <t>検量線標準液</t>
  </si>
  <si>
    <t>検量線高濃度標準液</t>
  </si>
  <si>
    <t>項目</t>
  </si>
  <si>
    <t>希釈2段目の中間原料標準液2の濃度(mg/L)</t>
  </si>
  <si>
    <t>希釈2段目調製に使用する中間原料標準液の濃度(mg/L)</t>
  </si>
  <si>
    <t>原料標準液を使用者が調製し、2点検量線を使用した場合</t>
  </si>
  <si>
    <t>原料標準液を使用者が調製し、１点検量線を使用した場合</t>
  </si>
  <si>
    <t>原料標準液を使用者が調製し、多点検量線を使用した場合</t>
  </si>
  <si>
    <t>値</t>
  </si>
  <si>
    <t>不確かさ</t>
  </si>
  <si>
    <t>低濃度側　検量線標準液の濃度(mg/L)</t>
  </si>
  <si>
    <t>高濃度側　検量線標準液の濃度(mg/L)</t>
  </si>
  <si>
    <t>検量線標準液の濃度(mg/L)</t>
  </si>
  <si>
    <t>試料測定濃度(mg/L)</t>
  </si>
  <si>
    <t>多点検量線の場合</t>
  </si>
  <si>
    <t>不確かさ計算範囲</t>
  </si>
  <si>
    <t>全量ピペット容量   Vp1 ｍｌ</t>
  </si>
  <si>
    <t>全量ピペット不確かさ(許容差）   ｍｌ</t>
  </si>
  <si>
    <t>説明</t>
  </si>
  <si>
    <t>upf</t>
  </si>
  <si>
    <t>us3</t>
  </si>
  <si>
    <t>多点検量線</t>
  </si>
  <si>
    <t>2点検量線</t>
  </si>
  <si>
    <t>1点検量線</t>
  </si>
  <si>
    <t>U（最終）</t>
  </si>
  <si>
    <t>⇒</t>
  </si>
  <si>
    <t>手順</t>
  </si>
  <si>
    <t>希釈調製された検量線標準液の濃度の不確かさを計算します。</t>
  </si>
  <si>
    <t>内容説明</t>
  </si>
  <si>
    <t>内容</t>
  </si>
  <si>
    <t>検量線標準液が3濃度以上の場合</t>
  </si>
  <si>
    <t>検量線標準液が2濃度の場合</t>
  </si>
  <si>
    <t>検量線標準液が1濃度の場合</t>
  </si>
  <si>
    <t>拡張不確かさ(mg/L)(k=2)</t>
  </si>
  <si>
    <t>拡張不確かさ(mg/L)(k=2)</t>
  </si>
  <si>
    <t>拡張不確かさ(mg/L)(k=2)</t>
  </si>
  <si>
    <t>原料標準液の種類（JCSS,使用者調製）、検量線の種類（多点、2点、1点）ごとに表示されます。</t>
  </si>
  <si>
    <t>概要</t>
  </si>
  <si>
    <t>検量線標準液濃度(mg/L)</t>
  </si>
  <si>
    <t>検量線標準液</t>
  </si>
  <si>
    <t>検量線で求めた濃度</t>
  </si>
  <si>
    <t>最終の試料濃度(mg/L)</t>
  </si>
  <si>
    <t>検量線から求めた測定試料の濃度(mg/L)</t>
  </si>
  <si>
    <t>測定試料の濃度の相対不確かさ</t>
  </si>
  <si>
    <t>最終的な試料の測定濃度とその拡張不確かさ(k=2)が計算されます。</t>
  </si>
  <si>
    <t>検量線標準液濃度の不確かさ(mg/L)</t>
  </si>
  <si>
    <t>検量線で求めた濃度</t>
  </si>
  <si>
    <t>試料の希釈又は濃縮</t>
  </si>
  <si>
    <t>多点検量線を使用する場合、検量線標準液の濃度の不確かさは、ここでは求めません。別途評価します。</t>
  </si>
  <si>
    <t>温度変化の影響</t>
  </si>
  <si>
    <t>金属の質量　mg</t>
  </si>
  <si>
    <t>全量フラスコの許容差  ml</t>
  </si>
  <si>
    <t>全量フラスコメスアップのばらつき(ml)</t>
  </si>
  <si>
    <r>
      <t>us１</t>
    </r>
    <r>
      <rPr>
        <sz val="11"/>
        <color indexed="10"/>
        <rFont val="ＭＳ Ｐゴシック"/>
        <family val="3"/>
      </rPr>
      <t>-</t>
    </r>
    <r>
      <rPr>
        <sz val="11"/>
        <rFont val="ＭＳ Ｐゴシック"/>
        <family val="3"/>
      </rPr>
      <t xml:space="preserve">2-2 </t>
    </r>
  </si>
  <si>
    <t>us1-2-3</t>
  </si>
  <si>
    <r>
      <t>us１</t>
    </r>
    <r>
      <rPr>
        <sz val="11"/>
        <color indexed="10"/>
        <rFont val="ＭＳ Ｐゴシック"/>
        <family val="3"/>
      </rPr>
      <t>-</t>
    </r>
    <r>
      <rPr>
        <sz val="11"/>
        <rFont val="ＭＳ Ｐゴシック"/>
        <family val="3"/>
      </rPr>
      <t>2-4</t>
    </r>
  </si>
  <si>
    <t xml:space="preserve">濃度の相対不確かさ(us1-1-1)/Cs1  </t>
  </si>
  <si>
    <t xml:space="preserve">濃度の相対不確かさ(us1-1-2)/Cs1  </t>
  </si>
  <si>
    <t xml:space="preserve">濃度の相対不確かさ(us1-2)/Cs1  </t>
  </si>
  <si>
    <t>包含係数(k=  )</t>
  </si>
  <si>
    <t>測定試料の測定値（機器出力値）を繰返し回数分入力</t>
  </si>
  <si>
    <t>測定試料のデータ確認</t>
  </si>
  <si>
    <r>
      <t>検量線データの入力範囲のデータのない部分及び測定試料の測定値のデータのない部分は、空白で構いません。</t>
    </r>
  </si>
  <si>
    <t>測定試料データ</t>
  </si>
  <si>
    <t>検量線データ</t>
  </si>
  <si>
    <t>検量線データ（3濃度以上、各1回以上）及び測定試料データ（1回以上）を入力してください。</t>
  </si>
  <si>
    <t>測定試料の測定値（機器からの出力値）の平均値</t>
  </si>
  <si>
    <t>us1-1（市販の（例えば、JCSS）標準液を使用した場合の標準液の不確かさ）</t>
  </si>
  <si>
    <t>検量線第7標準液</t>
  </si>
  <si>
    <t>検量線第8標準液</t>
  </si>
  <si>
    <t>検量線第9標準液</t>
  </si>
  <si>
    <t>検量線第10標準液</t>
  </si>
  <si>
    <t>試料測定濃度の相対合成標準不確かさu(cs)</t>
  </si>
  <si>
    <t>この四角囲みの中で、測定濃度及びその不確かさを計算しています。</t>
  </si>
  <si>
    <t>濃度</t>
  </si>
  <si>
    <t>濃度の不確かさ</t>
  </si>
  <si>
    <t>項目</t>
  </si>
  <si>
    <t>検量線標準液の濃度と不確かさ</t>
  </si>
  <si>
    <t>測定値（機器出力値）</t>
  </si>
  <si>
    <t>高濃度側　　　　　　検量線標準液</t>
  </si>
  <si>
    <t>測定試料</t>
  </si>
  <si>
    <t>不確かさ計算範囲</t>
  </si>
  <si>
    <t>不確かさ結果表示</t>
  </si>
  <si>
    <t>検量線標準液の濃度↓</t>
  </si>
  <si>
    <t>機器出力値</t>
  </si>
  <si>
    <t>測定試料の濃度の不確かさ(mg/L)</t>
  </si>
  <si>
    <t>検量線標準液</t>
  </si>
  <si>
    <t>測定試料</t>
  </si>
  <si>
    <t>この四角囲みの中で、測定濃度及びその不確かさを計算しています。</t>
  </si>
  <si>
    <t>試料測定濃度(mg/L)</t>
  </si>
  <si>
    <t>低濃度側　　　　　　 検量線標準液</t>
  </si>
  <si>
    <t>使用者が原料標準液を調製した場合</t>
  </si>
  <si>
    <r>
      <t>u</t>
    </r>
    <r>
      <rPr>
        <i/>
        <vertAlign val="subscript"/>
        <sz val="11"/>
        <rFont val="ＭＳ Ｐゴシック"/>
        <family val="3"/>
      </rPr>
      <t>pf</t>
    </r>
  </si>
  <si>
    <r>
      <t>u</t>
    </r>
    <r>
      <rPr>
        <i/>
        <vertAlign val="subscript"/>
        <sz val="11"/>
        <rFont val="ＭＳ Ｐゴシック"/>
        <family val="3"/>
      </rPr>
      <t>s1</t>
    </r>
  </si>
  <si>
    <r>
      <t>u</t>
    </r>
    <r>
      <rPr>
        <i/>
        <vertAlign val="subscript"/>
        <sz val="11"/>
        <rFont val="ＭＳ Ｐゴシック"/>
        <family val="3"/>
      </rPr>
      <t>x0</t>
    </r>
  </si>
  <si>
    <r>
      <t>u</t>
    </r>
    <r>
      <rPr>
        <i/>
        <vertAlign val="subscript"/>
        <sz val="11"/>
        <rFont val="ＭＳ Ｐゴシック"/>
        <family val="3"/>
      </rPr>
      <t>d</t>
    </r>
  </si>
  <si>
    <r>
      <t>u</t>
    </r>
    <r>
      <rPr>
        <i/>
        <vertAlign val="subscript"/>
        <sz val="11"/>
        <rFont val="ＭＳ Ｐゴシック"/>
        <family val="3"/>
      </rPr>
      <t>z</t>
    </r>
  </si>
  <si>
    <r>
      <t>u</t>
    </r>
    <r>
      <rPr>
        <i/>
        <vertAlign val="subscript"/>
        <sz val="11"/>
        <rFont val="ＭＳ Ｐゴシック"/>
        <family val="3"/>
      </rPr>
      <t>o</t>
    </r>
  </si>
  <si>
    <r>
      <t>U</t>
    </r>
    <r>
      <rPr>
        <i/>
        <vertAlign val="subscript"/>
        <sz val="11"/>
        <rFont val="ＭＳ Ｐゴシック"/>
        <family val="3"/>
      </rPr>
      <t>o</t>
    </r>
  </si>
  <si>
    <t>試料の希釈又は濃縮</t>
  </si>
  <si>
    <t>原料標準液</t>
  </si>
  <si>
    <t>検量線で求めた濃度</t>
  </si>
  <si>
    <r>
      <t>√∑</t>
    </r>
    <r>
      <rPr>
        <i/>
        <sz val="11"/>
        <rFont val="ＭＳ Ｐゴシック"/>
        <family val="3"/>
      </rPr>
      <t>u</t>
    </r>
    <r>
      <rPr>
        <i/>
        <vertAlign val="subscript"/>
        <sz val="11"/>
        <rFont val="ＭＳ Ｐゴシック"/>
        <family val="3"/>
      </rPr>
      <t>i</t>
    </r>
    <r>
      <rPr>
        <i/>
        <vertAlign val="superscript"/>
        <sz val="11"/>
        <rFont val="ＭＳ Ｐゴシック"/>
        <family val="3"/>
      </rPr>
      <t>2</t>
    </r>
  </si>
  <si>
    <r>
      <t>2×</t>
    </r>
    <r>
      <rPr>
        <i/>
        <sz val="11"/>
        <rFont val="ＭＳ Ｐゴシック"/>
        <family val="3"/>
      </rPr>
      <t>u</t>
    </r>
    <r>
      <rPr>
        <i/>
        <vertAlign val="subscript"/>
        <sz val="11"/>
        <rFont val="ＭＳ Ｐゴシック"/>
        <family val="3"/>
      </rPr>
      <t>o</t>
    </r>
  </si>
  <si>
    <t>市販標準液を使用し、多点検量線を使用した場合</t>
  </si>
  <si>
    <t>市販標準液を使用し、2点検量線を使用した場合</t>
  </si>
  <si>
    <t>2点検量線の場合</t>
  </si>
  <si>
    <t>1点検量線の場合</t>
  </si>
  <si>
    <t>us1‐1（JCSS等の原料標準液を購入し使用）</t>
  </si>
  <si>
    <t>ドリフトの影響を考慮する場合（上記概要③）</t>
  </si>
  <si>
    <t>その他の要素を考慮する場合（上記概要③）</t>
  </si>
  <si>
    <t>全量ピペット分取のばらつき</t>
  </si>
  <si>
    <t>全量フラスコメスアップのばらつき</t>
  </si>
  <si>
    <t>多点検量線の場合(10濃度まで対応）</t>
  </si>
  <si>
    <t>us1-2（金属等から標準液を作製した場合の標準液の不確かさ）</t>
  </si>
  <si>
    <t>JCSS等の市販の標準液を購入した場合(us1-1)、実験者が金属等を溶解して標準液を調製する場合（us1-2)に分けてあります。</t>
  </si>
  <si>
    <t>結果表示</t>
  </si>
  <si>
    <t>us1‐2（金属等から原料標準液を調製し、使用）</t>
  </si>
  <si>
    <t>分析元素</t>
  </si>
  <si>
    <t>最終の試料濃度(mg/L)</t>
  </si>
  <si>
    <t>拡張不確かさ(mg/L)(k=2)</t>
  </si>
  <si>
    <t>試料の希釈又は濃縮</t>
  </si>
  <si>
    <t>原料標準液</t>
  </si>
  <si>
    <t>検量線標準液</t>
  </si>
  <si>
    <t>検量線で求めた濃度</t>
  </si>
  <si>
    <t>ドリフト</t>
  </si>
  <si>
    <t>その他</t>
  </si>
  <si>
    <t>√∑ui2</t>
  </si>
  <si>
    <t>2×uo</t>
  </si>
  <si>
    <t>に必要事項を入力してください。</t>
  </si>
  <si>
    <t>udの欄に相対不確かさを入力します。考慮しない場合、空欄としてください</t>
  </si>
  <si>
    <t>uzの欄に相対不確かさを入力します。考慮しない場合、空欄としてください。</t>
  </si>
  <si>
    <t>市販の標準液（例えば、JCSS)を使用した場合</t>
  </si>
  <si>
    <t>1点検量線は、検量線が原点を通過することが確認されている場合に使用できます。</t>
  </si>
  <si>
    <t>青色のセル</t>
  </si>
  <si>
    <t>検量線で求めた測定試料濃度の不確かさを計算します。使用した検量線の種類を選択してください。</t>
  </si>
  <si>
    <t>相対不確かさ（分率、無次元）</t>
  </si>
  <si>
    <t>試料分取・メスアップの相対不確かさ</t>
  </si>
  <si>
    <r>
      <t>測定試料を装置へ導入する前に希釈又は濃縮した場合の不確かさを計算します。</t>
    </r>
    <r>
      <rPr>
        <sz val="11"/>
        <color indexed="10"/>
        <rFont val="ＭＳ Ｐゴシック"/>
        <family val="3"/>
      </rPr>
      <t>希釈・濃縮を行わない場合は、この部分の不確かさは、「ゼロ」となるようにしてあります。</t>
    </r>
  </si>
  <si>
    <t>⑤</t>
  </si>
  <si>
    <t>説明</t>
  </si>
  <si>
    <t>試験室環境の温度のばらつきの温度範囲を入力</t>
  </si>
  <si>
    <t>全量ピペット不確かさ(許容差）   ｍｌ</t>
  </si>
  <si>
    <t>繰返し</t>
  </si>
  <si>
    <t>繰り返し測定した回数分のデータを青いセルに入力してください</t>
  </si>
  <si>
    <t>①</t>
  </si>
  <si>
    <t>②</t>
  </si>
  <si>
    <t>③</t>
  </si>
  <si>
    <t>④</t>
  </si>
  <si>
    <t>密度を0.99821g/mLとして実験標準偏差を算出します</t>
  </si>
  <si>
    <t>全量ピペットの質量測定値(g)</t>
  </si>
  <si>
    <t>メスアップの質量測定値(g)</t>
  </si>
  <si>
    <t>実験標準偏差　（mL）</t>
  </si>
  <si>
    <t>実験標準偏差　　（mL)</t>
  </si>
  <si>
    <t>全量ピペットで純水を、繰り返し分取し秤量します。　繰り返し数は任意ですが5～10回がお奨め。</t>
  </si>
  <si>
    <r>
      <t>全量フラスコに純水を、繰り返しメスアップし秤量します。　繰り返し数は任意ですが5～1</t>
    </r>
    <r>
      <rPr>
        <sz val="11"/>
        <rFont val="ＭＳ Ｐゴシック"/>
        <family val="3"/>
      </rPr>
      <t>0</t>
    </r>
    <r>
      <rPr>
        <sz val="11"/>
        <rFont val="ＭＳ Ｐゴシック"/>
        <family val="3"/>
      </rPr>
      <t>回がお奨め。</t>
    </r>
  </si>
  <si>
    <t>全量ピペット容量   Vp1 (mL)</t>
  </si>
  <si>
    <t>全量ピペット不確かさ(許容差）　(mL)</t>
  </si>
  <si>
    <t>全量フラスコ容量   (mL)</t>
  </si>
  <si>
    <t>全量フラスコ不確かさ(許容差）   (mL)</t>
  </si>
  <si>
    <t>希釈や濃縮を行わない場合は、セルD10を空欄としてください。</t>
  </si>
  <si>
    <t>全量ピペットの繰り返しの実験標準偏差　(mL)</t>
  </si>
  <si>
    <t>青いセル</t>
  </si>
  <si>
    <t>のみ入力可です。それ以外のｾﾙは入力禁止です。</t>
  </si>
  <si>
    <t>黄色いセル</t>
  </si>
  <si>
    <t>は、このセルのデータが自動転送されます。</t>
  </si>
  <si>
    <t>全量フラスコの繰り返しの実験標準偏差　　(mL)</t>
  </si>
  <si>
    <t>このSheetでは、試料分取・メスアップの不確かさ：前処理等で試料を希釈又は濃縮を行い、測定試料とする場合の相対不確かさを計算します。</t>
  </si>
  <si>
    <t>このSheetでは、原料とする標準液の濃度の不確かさを計算します。</t>
  </si>
  <si>
    <t>のみ入力可です。それ以外は、入力禁止です。</t>
  </si>
  <si>
    <t>黄色のセル</t>
  </si>
  <si>
    <t>には、濃度の相対不確かさが計算され、このセルのデータが自動転送されます。</t>
  </si>
  <si>
    <r>
      <t>us1-1-1　原料標準液の不確かさ（証明書に濃度の信頼性が</t>
    </r>
    <r>
      <rPr>
        <sz val="11"/>
        <color indexed="10"/>
        <rFont val="ＭＳ Ｐゴシック"/>
        <family val="3"/>
      </rPr>
      <t>精度</t>
    </r>
    <r>
      <rPr>
        <sz val="11"/>
        <rFont val="ＭＳ Ｐゴシック"/>
        <family val="3"/>
      </rPr>
      <t>と表されている場合）</t>
    </r>
  </si>
  <si>
    <r>
      <t>us1-1-2　原料標準液の不確かさ（証明書に濃度の信頼性が</t>
    </r>
    <r>
      <rPr>
        <sz val="11"/>
        <color indexed="10"/>
        <rFont val="ＭＳ Ｐゴシック"/>
        <family val="3"/>
      </rPr>
      <t>不確かさ</t>
    </r>
    <r>
      <rPr>
        <sz val="11"/>
        <rFont val="ＭＳ Ｐゴシック"/>
        <family val="3"/>
      </rPr>
      <t>で表されている場合）</t>
    </r>
  </si>
  <si>
    <t>標準液の精度の表示値   us1（mg/L）</t>
  </si>
  <si>
    <t>標準液濃度  Cs1（mg/L）</t>
  </si>
  <si>
    <t>標準液の拡張不確かさの表示値   us1（mg/L）</t>
  </si>
  <si>
    <t>値</t>
  </si>
  <si>
    <t>証明書から転記する</t>
  </si>
  <si>
    <t>原料となる金属に関する不確かさ</t>
  </si>
  <si>
    <t>金属の秤量に関する不確かさ</t>
  </si>
  <si>
    <t>全量フラスコのメスアップに関する不確かさ</t>
  </si>
  <si>
    <t>試験室の温度変化（温度のばらつき）(℃）</t>
  </si>
  <si>
    <t>カタログから転記する</t>
  </si>
  <si>
    <t>＝１－純度</t>
  </si>
  <si>
    <t>秤量値を入力する</t>
  </si>
  <si>
    <t>全量フラスコ容量    ml</t>
  </si>
  <si>
    <t>JISなどから転記する</t>
  </si>
  <si>
    <t>使用した全量フラスコの容量を入力する</t>
  </si>
  <si>
    <t>使用した全量ピペット容量を入力</t>
  </si>
  <si>
    <t>JISなどから許容差を入力</t>
  </si>
  <si>
    <t>使用した全量フラスコ容量を入力</t>
  </si>
  <si>
    <t>JISなどから全量フラスコの許容差を入力</t>
  </si>
  <si>
    <t>試験室環境の温度のばらつきの温度範囲を入力</t>
  </si>
  <si>
    <t>繰り返し測定し標準偏差を求める</t>
  </si>
  <si>
    <t>Sheet『実験標準偏差の計算』で得られた値を入力</t>
  </si>
  <si>
    <t>このSheetでは、検量線標準液の濃度の不確かさを計算します。</t>
  </si>
  <si>
    <t>は、このセルのデータが転送されます。</t>
  </si>
  <si>
    <t>緑のセル</t>
  </si>
  <si>
    <t>は、このセルのデータをsheet名『2点検量線』又は『1点検量線』の所定のセルに手入力してください。</t>
  </si>
  <si>
    <t>市販標準液を使用し、１点検量線を使用した場合</t>
  </si>
  <si>
    <t>調製された中間原料標準液の濃度</t>
  </si>
  <si>
    <t>中間原料標準液の濃度(mg/L)</t>
  </si>
  <si>
    <t>全量ピペットの繰り返しの実験標準偏差　ml</t>
  </si>
  <si>
    <r>
      <t>全量フラスコ繰り返しの実験標準偏差</t>
    </r>
    <r>
      <rPr>
        <sz val="11"/>
        <rFont val="ＭＳ Ｐゴシック"/>
        <family val="3"/>
      </rPr>
      <t>　ml</t>
    </r>
  </si>
  <si>
    <t>希釈2段目の相対不確かさ（分率、無次元）</t>
  </si>
  <si>
    <t>このSheetでは全量ピペット・全量フラスコの実験標準偏差を計算します。</t>
  </si>
  <si>
    <t>さらに検量線濃度の標準液に希釈するときの不確かさを計算します</t>
  </si>
  <si>
    <t>相対標準不確かさ</t>
  </si>
  <si>
    <t>sheet名『２点検量線』に、このデータを入力すること</t>
  </si>
  <si>
    <t>sheet名『１点検量線』に、このデータを入力すること</t>
  </si>
  <si>
    <t>相対標準不確かさの最大値がU(最終）に転送される</t>
  </si>
  <si>
    <t>希釈1段目の相対標準不確かさ（分率、無次元）</t>
  </si>
  <si>
    <t>D19から自動的に転送されます</t>
  </si>
  <si>
    <t>相対標準不確かさ（分率、無次元）</t>
  </si>
  <si>
    <t>us4/S4（検量線標準液の相対標準不確かさ）</t>
  </si>
  <si>
    <t>青色のセル</t>
  </si>
  <si>
    <t>にデータを入力します。ｾﾙG34に求める不確かさが表示されます。検量線濃度数；3～10、繰返し；10回まで対応しています。</t>
  </si>
  <si>
    <t>青色のセル</t>
  </si>
  <si>
    <t>黄色のセル</t>
  </si>
  <si>
    <t>例えば,mg/Lの単位で濃度を入力</t>
  </si>
  <si>
    <t>検量線濃度と同じ単位で不確かさを入力(us3で計算した不確かさを入力する。）相対標準不確かさではないことに注意。</t>
  </si>
  <si>
    <t>繰り返し</t>
  </si>
  <si>
    <t>低濃度側　　　　　検量線標準液</t>
  </si>
  <si>
    <t>のみ入力可です。それ以外のセルは入力禁止です。</t>
  </si>
  <si>
    <t>このSheetは検量線から求めた濃度の不確かさを計算します。</t>
  </si>
  <si>
    <r>
      <t>ｾﾙG33</t>
    </r>
    <r>
      <rPr>
        <sz val="11"/>
        <rFont val="ＭＳ Ｐゴシック"/>
        <family val="3"/>
      </rPr>
      <t>に結果が表示されます。結果は、自動転送されます。</t>
    </r>
  </si>
  <si>
    <t>のみ入力可です。要因として考慮しない場合は、空欄としてください。それ以外のｾﾙは、入力禁止です。</t>
  </si>
  <si>
    <t>ピンクのセル</t>
  </si>
  <si>
    <t>が最終的な測定濃度です。</t>
  </si>
  <si>
    <t>赤色のセル</t>
  </si>
  <si>
    <t>が最終的な測定濃度の不確かさです。</t>
  </si>
  <si>
    <t>2回以上10回以内　入力すること</t>
  </si>
  <si>
    <t>2回以上10回以内　　　　　入力すること</t>
  </si>
  <si>
    <t>水の体膨張率</t>
  </si>
  <si>
    <r>
      <t>温度による体積変化の影響　℃</t>
    </r>
    <r>
      <rPr>
        <vertAlign val="superscript"/>
        <sz val="11"/>
        <rFont val="ＭＳ Ｐゴシック"/>
        <family val="3"/>
      </rPr>
      <t>－1</t>
    </r>
  </si>
  <si>
    <t>①sheet名「upf」,｢実験標準偏差の計算｣,「us1」, 「us3」,「多点検量線」,「2点検量線」,「1点検量線」 の</t>
  </si>
  <si>
    <t>分取量（全量ピペット）とメスアップ（全量フラスコ）による相対標準不確かさ計算</t>
  </si>
  <si>
    <t>実験標準偏差の計算</t>
  </si>
  <si>
    <t>必要に応じて使用する</t>
  </si>
  <si>
    <r>
      <t>手順「3」「5」は、必須です。</t>
    </r>
    <r>
      <rPr>
        <sz val="11"/>
        <rFont val="ＭＳ Ｐゴシック"/>
        <family val="3"/>
      </rPr>
      <t>各手順内のいずれかを選択し、データ入力を行ってください。</t>
    </r>
  </si>
  <si>
    <r>
      <t>手順「4」は、必須です</t>
    </r>
    <r>
      <rPr>
        <sz val="11"/>
        <rFont val="ＭＳ Ｐゴシック"/>
        <family val="3"/>
      </rPr>
      <t>ので、必要なデータを入力してください。</t>
    </r>
  </si>
  <si>
    <t>手順「8」は、最終結果を計算します。</t>
  </si>
  <si>
    <t>手順「1｣｢2｣「6」「7」は、必須ではありません。</t>
  </si>
  <si>
    <t>②sheet名「upf」「us1」「us3」「多点検量線」「2点検量線」「1点検量線」の結果がsheet名「U(最終）」に自動的に転送されます。</t>
  </si>
  <si>
    <t>④以下の手順「1」「2」「3」「4」「5」「6」｢7｣｢8｣の説明に沿って計算を進めてください。</t>
  </si>
  <si>
    <t>全量ピペットと全量フラスコに水を分取し、質量測定することでそれぞれの実験標準偏差を計算する</t>
  </si>
  <si>
    <t>3-1  原料標準液を購入しましたか？</t>
  </si>
  <si>
    <t>3-2  純物質を溶解して原料標準液をつくりましたか？</t>
  </si>
  <si>
    <t>標準液の不確かさを計算します。3-1又は3-2を選択してください。</t>
  </si>
  <si>
    <t>3 の原料標準液を原料に中間原料標準液を希釈調製、さらに中間原料標準液を希釈して、検量線標準液の濃度の不確かさを計算</t>
  </si>
  <si>
    <t>市販標準液_多点検量線</t>
  </si>
  <si>
    <t>市販標準液_2点検量線</t>
  </si>
  <si>
    <t>市販標準液_1点検量線</t>
  </si>
  <si>
    <t>原料標準液調製_多点検量線</t>
  </si>
  <si>
    <t>原料標準液調製_2点検量線</t>
  </si>
  <si>
    <t>原料標準液調製_1点検量線</t>
  </si>
  <si>
    <t>事業所番号</t>
  </si>
  <si>
    <t>標準液_検量線</t>
  </si>
  <si>
    <t>ご注意 !!</t>
  </si>
  <si>
    <t>③他の不確かさ要因を考慮する必要があれば、最後にsheet名「U（最終）」のud, uz表記の場所に値を入力して下さい。</t>
  </si>
  <si>
    <r>
      <t>試験所番号</t>
    </r>
    <r>
      <rPr>
        <vertAlign val="superscript"/>
        <sz val="10.5"/>
        <color indexed="8"/>
        <rFont val="ＭＳ 明朝"/>
        <family val="1"/>
      </rPr>
      <t>＊</t>
    </r>
  </si>
  <si>
    <t>2段希釈しない場合、このセルを必ず空欄にしてください。</t>
  </si>
  <si>
    <t>調製した原料標準液の濃度　mg/L</t>
  </si>
  <si>
    <t>金属質量×純度÷全量フラスコ容量</t>
  </si>
  <si>
    <t>5段希釈しない場合、このセルを必ず空欄にしてください。</t>
  </si>
  <si>
    <t>4段希釈しない場合、このセルを必ず空欄にしてください。</t>
  </si>
  <si>
    <t>希釈5段目の相対不確かさ（分率、無次元）</t>
  </si>
  <si>
    <t>希釈4段目の相対不確かさ（分率、無次元）</t>
  </si>
  <si>
    <t>3段希釈しない場合、このセルを必ず空欄にしてください。</t>
  </si>
  <si>
    <t>希釈3段目の相対不確かさ（分率、無次元）</t>
  </si>
  <si>
    <t>中間原料標準液3の相対標準不確かさ</t>
  </si>
  <si>
    <t>希釈3段目調製に使用する中間原料標準液の濃度(mg/L)</t>
  </si>
  <si>
    <t>希釈3段目の中間原料標準液3の濃度(mg/L)</t>
  </si>
  <si>
    <t>中間原料標準液4の相対標準不確かさ</t>
  </si>
  <si>
    <t>希釈4段目調製に使用する中間原料標準液の濃度(mg/L)</t>
  </si>
  <si>
    <t>希釈4段目の中間原料標準液4の濃度(mg/L)</t>
  </si>
  <si>
    <t>中間原料標準液5の相対標準不確かさ</t>
  </si>
  <si>
    <t>希釈5段目調製に使用する中間原料標準液の濃度(mg/L)</t>
  </si>
  <si>
    <t>希釈5段目の中間原料標準液5の濃度(mg/L)</t>
  </si>
  <si>
    <t>sheet名『２点検量線』に、このデータを入力すること</t>
  </si>
  <si>
    <t>sheet名『多点検量線』に、このデータを入力すること</t>
  </si>
  <si>
    <t>元素毎に異なる場合でも、ひとつのセルの中に元素に分けて記入してください。</t>
  </si>
  <si>
    <t>分析方法と標準物質などに関する情報</t>
  </si>
  <si>
    <t>本技能試験を行ったときの分析方法などを、下記にご記入下さい。</t>
  </si>
  <si>
    <t>これらの情報は、最終報告書に掲載いたします。</t>
  </si>
  <si>
    <t>書ききれない場合は、「セルの書式設定」「配置」で「折り返して全体を表示する」として、ひとつのセルに収まるよう記載し、行数は増やさないでください。</t>
  </si>
  <si>
    <t>第1回</t>
  </si>
  <si>
    <t>第2回</t>
  </si>
  <si>
    <t>第3回</t>
  </si>
  <si>
    <t>平均値</t>
  </si>
  <si>
    <t>標準偏差</t>
  </si>
  <si>
    <t>相対標準偏差</t>
  </si>
  <si>
    <t>その他の不確かさを加味する場合は、このシートに説明とデータを記載してください。形式は問いません。</t>
  </si>
  <si>
    <t>3回再現測定</t>
  </si>
  <si>
    <t>←この値をsheet「Ｕ（最終）」のud「3回再現測定」に記入する。</t>
  </si>
  <si>
    <t>3回再現測定の結果を記載してください。</t>
  </si>
  <si>
    <t>設問番号</t>
  </si>
  <si>
    <t>設問</t>
  </si>
  <si>
    <t>回答例</t>
  </si>
  <si>
    <t>あなたの回答</t>
  </si>
  <si>
    <t>Q1</t>
  </si>
  <si>
    <t>あなたの試験所番号は何ですか？</t>
  </si>
  <si>
    <t>Q2</t>
  </si>
  <si>
    <t>あなたが用いた分析機器は何ですか？</t>
  </si>
  <si>
    <t>ICP-MS</t>
  </si>
  <si>
    <t>Q3</t>
  </si>
  <si>
    <t>その機器のメーカーは？</t>
  </si>
  <si>
    <t>○○株式会社</t>
  </si>
  <si>
    <t>Q4</t>
  </si>
  <si>
    <t>その機種名は？</t>
  </si>
  <si>
    <t>ICP7000</t>
  </si>
  <si>
    <t>Q5</t>
  </si>
  <si>
    <t>検量線用標準液*の調製に用いた標準液（原料標準液*）の成分とその濃度？</t>
  </si>
  <si>
    <t>Q6</t>
  </si>
  <si>
    <t>Q7</t>
  </si>
  <si>
    <t>Q8</t>
  </si>
  <si>
    <t>JCSS</t>
  </si>
  <si>
    <t>　　　*：検量線用標準液とは、装置に導入する標準液を示しています。その検量線用標準液を調製するための原料とする標準液は、原料標準液としています。</t>
  </si>
  <si>
    <t>Q2でICP-AES(ICP-OES)と回答した方へ、質問いたします</t>
  </si>
  <si>
    <t>Q9</t>
  </si>
  <si>
    <t xml:space="preserve">測定波長（nm）はいくつですか? </t>
  </si>
  <si>
    <t>Q2でICP-MSと回答した方へ、質問いたします</t>
  </si>
  <si>
    <t>Q10</t>
  </si>
  <si>
    <t>測定質量数は、いくつですか？</t>
  </si>
  <si>
    <t>Q11</t>
  </si>
  <si>
    <t>コリジョン・リアクションセルは使用しましたか？</t>
  </si>
  <si>
    <t>使用した</t>
  </si>
  <si>
    <t>Q12</t>
  </si>
  <si>
    <t>コリジョン・リアクションセルを使用した時のガスはなんですか？</t>
  </si>
  <si>
    <t>水素</t>
  </si>
  <si>
    <t>これ以降は、共通の質問です。（ICP-AES(ICP-OES) および ICP-MSと回答した方）</t>
  </si>
  <si>
    <t>Q13</t>
  </si>
  <si>
    <t>混合</t>
  </si>
  <si>
    <t>Q14</t>
  </si>
  <si>
    <t>Fe、Cr、Cu</t>
  </si>
  <si>
    <t>Q15</t>
  </si>
  <si>
    <t>その標準液の酸の種類（液性）はなんですか？</t>
  </si>
  <si>
    <t>硝酸</t>
  </si>
  <si>
    <t>Q17</t>
  </si>
  <si>
    <t>再現測定値</t>
  </si>
  <si>
    <t>測定日</t>
  </si>
  <si>
    <t>概略時刻</t>
  </si>
  <si>
    <t>　　　　月　　日</t>
  </si>
  <si>
    <t>時頃</t>
  </si>
  <si>
    <t>単成分標準液</t>
  </si>
  <si>
    <t>それの標準液の製造メーカーは？</t>
  </si>
  <si>
    <t>それは単成分標準液ですか？多成分混合標準液ですか？</t>
  </si>
  <si>
    <t>それはJCSS標準液ですか？JCSS標準液以外の標準液ですか？</t>
  </si>
  <si>
    <t>再現測定値</t>
  </si>
  <si>
    <t>測定日</t>
  </si>
  <si>
    <t>概略時刻</t>
  </si>
  <si>
    <t>検量線に使用した調製後の標準液の酸は何 mol/L ですか？濃度によって異なる時は各々の値をご記入下さい。</t>
  </si>
  <si>
    <t>定量を行った調製後の試料液の酸は何 mol/L ですか？</t>
  </si>
  <si>
    <t>Fe1000mg/L</t>
  </si>
  <si>
    <t>Q16</t>
  </si>
  <si>
    <t>f21</t>
  </si>
  <si>
    <t>f22</t>
  </si>
  <si>
    <t>f23</t>
  </si>
  <si>
    <t>f24</t>
  </si>
  <si>
    <t>f25</t>
  </si>
  <si>
    <t>f26</t>
  </si>
  <si>
    <t>f27</t>
  </si>
  <si>
    <t>f28</t>
  </si>
  <si>
    <t>f29</t>
  </si>
  <si>
    <t>f30</t>
  </si>
  <si>
    <t>f31</t>
  </si>
  <si>
    <t>f32</t>
  </si>
  <si>
    <t>f33</t>
  </si>
  <si>
    <t>f50</t>
  </si>
  <si>
    <t>f51</t>
  </si>
  <si>
    <t>f52</t>
  </si>
  <si>
    <t>f53</t>
  </si>
  <si>
    <t>f54</t>
  </si>
  <si>
    <t>f55</t>
  </si>
  <si>
    <t>f34</t>
  </si>
  <si>
    <t>f35</t>
  </si>
  <si>
    <t>f36</t>
  </si>
  <si>
    <t>f37</t>
  </si>
  <si>
    <t>f38</t>
  </si>
  <si>
    <t>f39</t>
  </si>
  <si>
    <t>f40</t>
  </si>
  <si>
    <t>f41</t>
  </si>
  <si>
    <t>f42</t>
  </si>
  <si>
    <t>f43</t>
  </si>
  <si>
    <t>f44</t>
  </si>
  <si>
    <t>f45</t>
  </si>
  <si>
    <t>f46</t>
  </si>
  <si>
    <t>f47</t>
  </si>
  <si>
    <t>f48</t>
  </si>
  <si>
    <t>f49</t>
  </si>
  <si>
    <t>f56</t>
  </si>
  <si>
    <t>f57</t>
  </si>
  <si>
    <t>f58</t>
  </si>
  <si>
    <t>f59</t>
  </si>
  <si>
    <t>f60</t>
  </si>
  <si>
    <t>f61</t>
  </si>
  <si>
    <t>f62</t>
  </si>
  <si>
    <t>f63</t>
  </si>
  <si>
    <t>f64</t>
  </si>
  <si>
    <t>f65</t>
  </si>
  <si>
    <t>f66</t>
  </si>
  <si>
    <t>f67</t>
  </si>
  <si>
    <t>f68</t>
  </si>
  <si>
    <t>f69</t>
  </si>
  <si>
    <t>f70</t>
  </si>
  <si>
    <t>f71</t>
  </si>
  <si>
    <t>f72</t>
  </si>
  <si>
    <t>f73</t>
  </si>
  <si>
    <t>f74</t>
  </si>
  <si>
    <t>f75</t>
  </si>
  <si>
    <t>f76</t>
  </si>
  <si>
    <t>f1</t>
  </si>
  <si>
    <t>f2</t>
  </si>
  <si>
    <t>f3</t>
  </si>
  <si>
    <t>f4</t>
  </si>
  <si>
    <t>f5</t>
  </si>
  <si>
    <t>f6</t>
  </si>
  <si>
    <t>f7</t>
  </si>
  <si>
    <t>f8</t>
  </si>
  <si>
    <t>f9</t>
  </si>
  <si>
    <t>f10</t>
  </si>
  <si>
    <t>f11</t>
  </si>
  <si>
    <t>f12</t>
  </si>
  <si>
    <t>f13</t>
  </si>
  <si>
    <t>f14</t>
  </si>
  <si>
    <t>f15</t>
  </si>
  <si>
    <t>f16</t>
  </si>
  <si>
    <t>f17</t>
  </si>
  <si>
    <t>f18</t>
  </si>
  <si>
    <t>f19</t>
  </si>
  <si>
    <t>f20</t>
  </si>
  <si>
    <t>このシートは事務局によるデータ整理のためのもので「保護」してあり、試験所の皆様が記入する必要はありません。</t>
  </si>
  <si>
    <t>f77</t>
  </si>
  <si>
    <t>このセルの中にご記入下さい。</t>
  </si>
  <si>
    <t>報告担当者名</t>
  </si>
  <si>
    <t>報告担当者　　TEL</t>
  </si>
  <si>
    <t>報告担当者　　FAX</t>
  </si>
  <si>
    <t>報告担当者　　E-mail</t>
  </si>
  <si>
    <t>申込時の担当者　　E-mail</t>
  </si>
  <si>
    <t>申込時担当者のE-mailを正確に入力しないとアップロードできませんのでご注意下さい。</t>
  </si>
  <si>
    <t>⑤　トレーサビリティと不確かさ技能試験 結果報告シート</t>
  </si>
  <si>
    <t>公益社団法人　日本分析化学会　トレーサビリティ技能試験実行委員会</t>
  </si>
  <si>
    <t>シートは削除しないで下さい。</t>
  </si>
  <si>
    <t>このソフトは、公益社団法人日本分析化学会が主催する「トレーサビリティと不確かさ理解のための分析　技能試験」にのみ用いることができるものです。それ以外の使用については、いかなる状況で発生した不具合に対しても責任は負いません。</t>
  </si>
  <si>
    <t>このシートは日本分析化学会がデータ整理に用いるシートです。</t>
  </si>
  <si>
    <t>一番右のシート「まとめsheet2」もお読み下さい。</t>
  </si>
  <si>
    <t>測定に用いた検量線用標準液は対象成分以外の成分も混合されていますか？（単成分or多成分混合）</t>
  </si>
  <si>
    <t>（Q13で混合と回答した方）その標準液の対象成分以外の成分はなんですか？</t>
  </si>
  <si>
    <t>このファイルの元素名を記入する。</t>
  </si>
  <si>
    <t>今回実施した全ての元素名を記入する。</t>
  </si>
  <si>
    <t>←必ずご記入ください。</t>
  </si>
  <si>
    <t>項目　　　　　　　　　　　　　　　　　　　　　　　　　　　　　　　　　　　値</t>
  </si>
  <si>
    <t>希釈2段目(us3/S3)（中間原料標準液2の相対不確かさ）</t>
  </si>
  <si>
    <t>&lt;&lt;注意&gt;&gt;2段希釈をしない場合は、以降の青色のセルに入力しないこと</t>
  </si>
  <si>
    <r>
      <t>希釈1段目(us2/S2)（中間原料標準液1の相対不確かさ）</t>
    </r>
    <r>
      <rPr>
        <sz val="18"/>
        <color indexed="10"/>
        <rFont val="ＭＳ Ｐゴシック"/>
        <family val="3"/>
      </rPr>
      <t>⇒中間原料標準液を調製しない場合は、青色のｾﾙに入力しないこと</t>
    </r>
  </si>
  <si>
    <t>&lt;&lt;注意&gt;&gt;５段希釈をしない場合は、以降の青色のセルに入力しないこと</t>
  </si>
  <si>
    <t>&lt;&lt;注意&gt;&gt;４段希釈をしない場合は、以降の青色のセルに入力しないこと</t>
  </si>
  <si>
    <t>希釈5段目(us3-4/S3-4)（中間原料標準液5の相対不確かさ）</t>
  </si>
  <si>
    <t>希釈4段目(us3-3/S3-3)（中間原料標準液4の相対不確かさ）</t>
  </si>
  <si>
    <t>希釈3段目(us3-2/S3-2)（中間原料標準液3の相対不確かさ）</t>
  </si>
  <si>
    <t>&lt;&lt;注意&gt;&gt;３段希釈をしない場合は、以降の青色のセルに入力しないこと</t>
  </si>
  <si>
    <t>値  A</t>
  </si>
  <si>
    <t>中間原料　A1</t>
  </si>
  <si>
    <t>基本的には“値A”から入力してください。２系列分調製を行った場合のみ“値B”を使用してください</t>
  </si>
  <si>
    <t>値  B
（２系列目の予備）</t>
  </si>
  <si>
    <t>左表のA1～３およびB1～3から選択する</t>
  </si>
  <si>
    <r>
      <t xml:space="preserve">中間原料　B1
</t>
    </r>
    <r>
      <rPr>
        <sz val="9"/>
        <rFont val="ＭＳ Ｐゴシック"/>
        <family val="3"/>
      </rPr>
      <t>（２系列目としての予備）</t>
    </r>
  </si>
  <si>
    <r>
      <t xml:space="preserve">中間原料　B2
</t>
    </r>
    <r>
      <rPr>
        <sz val="9"/>
        <rFont val="ＭＳ Ｐゴシック"/>
        <family val="3"/>
      </rPr>
      <t>（２系列目としての予備）</t>
    </r>
  </si>
  <si>
    <r>
      <t xml:space="preserve">中間原料　B3
</t>
    </r>
    <r>
      <rPr>
        <sz val="9"/>
        <rFont val="ＭＳ Ｐゴシック"/>
        <family val="3"/>
      </rPr>
      <t>（２系列目としての予備）</t>
    </r>
  </si>
  <si>
    <t>各19行目から自動的に転送されます</t>
  </si>
  <si>
    <t>希釈した中間原料標準液の相対標準不確かさ</t>
  </si>
  <si>
    <r>
      <t xml:space="preserve">中間原料　A2
</t>
    </r>
    <r>
      <rPr>
        <sz val="6"/>
        <rFont val="ＭＳ Ｐゴシック"/>
        <family val="3"/>
      </rPr>
      <t>（検量線用標準液としてA1をさらに希釈した場合に使用）</t>
    </r>
  </si>
  <si>
    <r>
      <t xml:space="preserve">中間原料　A3
</t>
    </r>
    <r>
      <rPr>
        <sz val="6"/>
        <rFont val="ＭＳ Ｐゴシック"/>
        <family val="3"/>
      </rPr>
      <t>（検量線用標準液としてA1をさらに希釈した場合に使用）</t>
    </r>
  </si>
  <si>
    <t>使用した全量ピペット容量を入力
 (希釈しない場合、このセルを必ず空欄にしてください。)</t>
  </si>
  <si>
    <t>中間原料Bシリーズ</t>
  </si>
  <si>
    <t>A1およびB1は、シート“us1”から自動入力。
A2～3およびB2～3は、必要に応じて入力。</t>
  </si>
  <si>
    <t>中間原料A１希釈１段目の濃度</t>
  </si>
  <si>
    <t>中間原料A１希釈２段目の濃度</t>
  </si>
  <si>
    <t>中間原料A１希釈３段目の濃度</t>
  </si>
  <si>
    <t>中間原料A１希釈４段目の濃度</t>
  </si>
  <si>
    <t>中間原料A１希釈５段目の濃度</t>
  </si>
  <si>
    <t>中間原料A２希釈１段目の濃度</t>
  </si>
  <si>
    <t>中間原料A２希釈２段目の濃度</t>
  </si>
  <si>
    <t>中間原料A２希釈３段目の濃度</t>
  </si>
  <si>
    <t>中間原料A２希釈４段目の濃度</t>
  </si>
  <si>
    <t>中間原料A２希釈５段目の濃度</t>
  </si>
  <si>
    <t>中間原料B１希釈１段目の濃度</t>
  </si>
  <si>
    <t>中間原料B１希釈２段目の濃度</t>
  </si>
  <si>
    <t>中間原料B１希釈３段目の濃度</t>
  </si>
  <si>
    <t>中間原料B１希釈４段目の濃度</t>
  </si>
  <si>
    <t>中間原料B１希釈５段目の濃度</t>
  </si>
  <si>
    <t>中間原料B２希釈１段目の濃度</t>
  </si>
  <si>
    <t>中間原料B２希釈２段目の濃度</t>
  </si>
  <si>
    <t>中間原料B２希釈３段目の濃度</t>
  </si>
  <si>
    <t>中間原料B２希釈４段目の濃度</t>
  </si>
  <si>
    <t>中間原料B２希釈５段目の濃度</t>
  </si>
  <si>
    <t>中間原料　A2</t>
  </si>
  <si>
    <t>中間原料　A3</t>
  </si>
  <si>
    <t>中間原料　B1</t>
  </si>
  <si>
    <t>中間原料　B2</t>
  </si>
  <si>
    <t>中間原料　B3</t>
  </si>
  <si>
    <t>カタログから転記する
( 99.9 % なら 0.999 と入力すること ）</t>
  </si>
  <si>
    <t xml:space="preserve">純度に関する不確かさ要因（値）    </t>
  </si>
  <si>
    <t>原料標準液 A （中間原料 なし）</t>
  </si>
  <si>
    <t>原料標準液 B （中間原料 なし）</t>
  </si>
  <si>
    <t>左表のA1～３およびB1～3から選択する</t>
  </si>
  <si>
    <t>調製に用いた標準液の種類</t>
  </si>
  <si>
    <t>分析機関名</t>
  </si>
  <si>
    <t>希釈1段目調製に使用する原料となる標準液</t>
  </si>
  <si>
    <t>原料標準液 A</t>
  </si>
  <si>
    <t xml:space="preserve">原料標準液 A </t>
  </si>
  <si>
    <t xml:space="preserve">原料標準液 B </t>
  </si>
  <si>
    <t>原料標準液 B</t>
  </si>
  <si>
    <t>f78</t>
  </si>
  <si>
    <t>f79</t>
  </si>
  <si>
    <t>f80</t>
  </si>
  <si>
    <t>f81</t>
  </si>
  <si>
    <t>f82</t>
  </si>
  <si>
    <t>f83</t>
  </si>
  <si>
    <t>f84</t>
  </si>
  <si>
    <t>f78以降2016年追加</t>
  </si>
  <si>
    <t>f85</t>
  </si>
  <si>
    <t>f86</t>
  </si>
  <si>
    <t>f87</t>
  </si>
  <si>
    <t>f88</t>
  </si>
  <si>
    <t>f89</t>
  </si>
  <si>
    <t>希釈率1</t>
  </si>
  <si>
    <t>希釈率2</t>
  </si>
  <si>
    <t>希釈率3</t>
  </si>
  <si>
    <t>希釈率4</t>
  </si>
  <si>
    <t>希釈率5</t>
  </si>
  <si>
    <t>希釈率6</t>
  </si>
  <si>
    <t>希釈率7</t>
  </si>
  <si>
    <t>希釈率8</t>
  </si>
  <si>
    <t>希釈率9</t>
  </si>
  <si>
    <t>希釈率10</t>
  </si>
  <si>
    <t>f90</t>
  </si>
  <si>
    <t>f91</t>
  </si>
  <si>
    <t>f92</t>
  </si>
  <si>
    <t>f93</t>
  </si>
  <si>
    <t>f94</t>
  </si>
  <si>
    <t>f95</t>
  </si>
  <si>
    <t>f96</t>
  </si>
  <si>
    <t>f97</t>
  </si>
  <si>
    <t>f98</t>
  </si>
  <si>
    <t>f99</t>
  </si>
  <si>
    <t>f100</t>
  </si>
  <si>
    <t>試料希釈倍率</t>
  </si>
  <si>
    <t>f101</t>
  </si>
  <si>
    <t>f102</t>
  </si>
  <si>
    <t>f103</t>
  </si>
  <si>
    <t>⑤　第11回　トレーサビリティと不確かさ技能試験 結果報告シート(ファイルの表紙）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</si>
</sst>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㐀"/>
    <numFmt numFmtId="177" formatCode="0;_萀"/>
    <numFmt numFmtId="178" formatCode="0.0;_萀"/>
    <numFmt numFmtId="179" formatCode="0.00;_萀"/>
    <numFmt numFmtId="180" formatCode="0.000;_萀"/>
    <numFmt numFmtId="181" formatCode="0.0000;_萀"/>
    <numFmt numFmtId="182" formatCode="0.0000_);[Red]\(0.0000\)"/>
    <numFmt numFmtId="183" formatCode="0.00000000_);[Red]\(0.00000000\)"/>
    <numFmt numFmtId="184" formatCode="0.00000000000000000_);[Red]\(0.00000000000000000\)"/>
    <numFmt numFmtId="185" formatCode="0.0000000000000000_);[Red]\(0.0000000000000000\)"/>
    <numFmt numFmtId="186" formatCode="0.000000000000000_);[Red]\(0.000000000000000\)"/>
    <numFmt numFmtId="187" formatCode="0.00000000000000_);[Red]\(0.00000000000000\)"/>
    <numFmt numFmtId="188" formatCode="0.0000000000000_);[Red]\(0.0000000000000\)"/>
    <numFmt numFmtId="189" formatCode="0.000000000000_);[Red]\(0.000000000000\)"/>
    <numFmt numFmtId="190" formatCode="0.00000000000_);[Red]\(0.00000000000\)"/>
    <numFmt numFmtId="191" formatCode="0.0000000000_);[Red]\(0.0000000000\)"/>
    <numFmt numFmtId="192" formatCode="0.000000000_);[Red]\(0.000000000\)"/>
    <numFmt numFmtId="193" formatCode="0.0000000_);[Red]\(0.00000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
    <numFmt numFmtId="202" formatCode="0.0000000000"/>
    <numFmt numFmtId="203" formatCode="0.000000000"/>
    <numFmt numFmtId="204" formatCode="0.00000000"/>
    <numFmt numFmtId="205" formatCode="0.0000000"/>
    <numFmt numFmtId="206" formatCode="0.000000"/>
    <numFmt numFmtId="207" formatCode="0.00000"/>
    <numFmt numFmtId="208" formatCode="0.00000;_萀"/>
    <numFmt numFmtId="209" formatCode="0.000000;_萀"/>
    <numFmt numFmtId="210" formatCode="0.0000"/>
    <numFmt numFmtId="211" formatCode="0.000"/>
    <numFmt numFmtId="212" formatCode="0_ "/>
    <numFmt numFmtId="213" formatCode="0.0_ "/>
  </numFmts>
  <fonts count="64">
    <font>
      <sz val="11"/>
      <name val="ＭＳ Ｐゴシック"/>
      <family val="3"/>
    </font>
    <font>
      <sz val="6"/>
      <name val="ＭＳ Ｐゴシック"/>
      <family val="3"/>
    </font>
    <font>
      <i/>
      <sz val="11"/>
      <name val="ＭＳ Ｐゴシック"/>
      <family val="3"/>
    </font>
    <font>
      <i/>
      <vertAlign val="subscript"/>
      <sz val="11"/>
      <name val="ＭＳ Ｐゴシック"/>
      <family val="3"/>
    </font>
    <font>
      <i/>
      <vertAlign val="superscript"/>
      <sz val="11"/>
      <name val="ＭＳ Ｐゴシック"/>
      <family val="3"/>
    </font>
    <font>
      <b/>
      <sz val="14"/>
      <color indexed="8"/>
      <name val="ＭＳ 明朝"/>
      <family val="1"/>
    </font>
    <font>
      <sz val="10.5"/>
      <color indexed="8"/>
      <name val="ＭＳ 明朝"/>
      <family val="1"/>
    </font>
    <font>
      <vertAlign val="superscript"/>
      <sz val="10.5"/>
      <color indexed="8"/>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49"/>
      <name val="ＭＳ Ｐゴシック"/>
      <family val="3"/>
    </font>
    <font>
      <sz val="9"/>
      <name val="ＭＳ Ｐゴシック"/>
      <family val="3"/>
    </font>
    <font>
      <b/>
      <sz val="12"/>
      <name val="ＭＳ Ｐゴシック"/>
      <family val="3"/>
    </font>
    <font>
      <b/>
      <sz val="9"/>
      <name val="ＭＳ Ｐゴシック"/>
      <family val="3"/>
    </font>
    <font>
      <b/>
      <sz val="11"/>
      <name val="ＭＳ Ｐゴシック"/>
      <family val="3"/>
    </font>
    <font>
      <sz val="11"/>
      <color indexed="9"/>
      <name val="ＭＳ Ｐゴシック"/>
      <family val="3"/>
    </font>
    <font>
      <b/>
      <sz val="14"/>
      <name val="ＭＳ Ｐゴシック"/>
      <family val="3"/>
    </font>
    <font>
      <vertAlign val="superscript"/>
      <sz val="11"/>
      <name val="ＭＳ Ｐゴシック"/>
      <family val="3"/>
    </font>
    <font>
      <u val="single"/>
      <sz val="10.5"/>
      <name val="ＭＳ 明朝"/>
      <family val="1"/>
    </font>
    <font>
      <b/>
      <sz val="11"/>
      <color indexed="10"/>
      <name val="ＭＳ Ｐゴシック"/>
      <family val="3"/>
    </font>
    <font>
      <b/>
      <sz val="16"/>
      <color indexed="8"/>
      <name val="ＭＳ 明朝"/>
      <family val="1"/>
    </font>
    <font>
      <b/>
      <sz val="11"/>
      <color indexed="10"/>
      <name val="ＭＳ Ｐ明朝"/>
      <family val="1"/>
    </font>
    <font>
      <sz val="10.5"/>
      <name val="ＭＳ 明朝"/>
      <family val="1"/>
    </font>
    <font>
      <sz val="8"/>
      <name val="ＭＳ 明朝"/>
      <family val="1"/>
    </font>
    <font>
      <sz val="2"/>
      <color indexed="8"/>
      <name val="ＭＳ Ｐゴシック"/>
      <family val="3"/>
    </font>
    <font>
      <sz val="1.5"/>
      <color indexed="8"/>
      <name val="ＭＳ Ｐゴシック"/>
      <family val="3"/>
    </font>
    <font>
      <sz val="1.35"/>
      <color indexed="8"/>
      <name val="ＭＳ Ｐゴシック"/>
      <family val="3"/>
    </font>
    <font>
      <sz val="18"/>
      <color indexed="10"/>
      <name val="ＭＳ Ｐゴシック"/>
      <family val="3"/>
    </font>
    <font>
      <b/>
      <u val="single"/>
      <sz val="11"/>
      <color indexed="10"/>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medium"/>
      <right style="double"/>
      <top style="thin"/>
      <bottom style="thin"/>
    </border>
    <border>
      <left style="thin"/>
      <right style="medium"/>
      <top style="thin"/>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diagonalUp="1" diagonalDown="1">
      <left style="thin"/>
      <right style="thin"/>
      <top style="thin"/>
      <bottom style="thin"/>
      <diagonal style="thin"/>
    </border>
    <border>
      <left style="medium"/>
      <right style="medium"/>
      <top style="medium"/>
      <bottom style="thin"/>
    </border>
    <border>
      <left style="medium"/>
      <right style="thin"/>
      <top style="thin"/>
      <bottom>
        <color indexed="63"/>
      </bottom>
    </border>
    <border>
      <left style="medium"/>
      <right style="double"/>
      <top style="thin"/>
      <bottom>
        <color indexed="63"/>
      </bottom>
    </border>
    <border>
      <left style="thick"/>
      <right style="double"/>
      <top style="thick"/>
      <bottom style="double"/>
    </border>
    <border>
      <left>
        <color indexed="63"/>
      </left>
      <right style="dashed"/>
      <top style="thick"/>
      <bottom style="double"/>
    </border>
    <border>
      <left style="dashed"/>
      <right style="dashed"/>
      <top style="thick"/>
      <bottom style="double"/>
    </border>
    <border>
      <left style="dashed"/>
      <right style="thick"/>
      <top style="thick"/>
      <bottom style="double"/>
    </border>
    <border>
      <left style="thick"/>
      <right style="double"/>
      <top>
        <color indexed="63"/>
      </top>
      <bottom style="dashed"/>
    </border>
    <border>
      <left>
        <color indexed="63"/>
      </left>
      <right style="dashed"/>
      <top>
        <color indexed="63"/>
      </top>
      <bottom style="dashed"/>
    </border>
    <border>
      <left style="dashed"/>
      <right style="dashed"/>
      <top>
        <color indexed="63"/>
      </top>
      <bottom style="dashed"/>
    </border>
    <border>
      <left style="dashed"/>
      <right style="thick"/>
      <top>
        <color indexed="63"/>
      </top>
      <bottom style="dashed"/>
    </border>
    <border>
      <left style="thick"/>
      <right style="double"/>
      <top style="dashed"/>
      <bottom style="thick"/>
    </border>
    <border>
      <left>
        <color indexed="63"/>
      </left>
      <right style="dashed"/>
      <top style="dashed"/>
      <bottom style="thick"/>
    </border>
    <border>
      <left style="dashed"/>
      <right style="dashed"/>
      <top style="dashed"/>
      <bottom style="thick"/>
    </border>
    <border>
      <left style="dashed"/>
      <right style="thick"/>
      <top style="dashed"/>
      <bottom style="thick"/>
    </border>
    <border>
      <left style="thick"/>
      <right style="double"/>
      <top style="dashed"/>
      <bottom style="medium"/>
    </border>
    <border>
      <left style="dashed"/>
      <right style="dashed"/>
      <top style="dashed"/>
      <bottom style="medium"/>
    </border>
    <border>
      <left style="dashed"/>
      <right style="thick"/>
      <top style="dashed"/>
      <bottom style="medium"/>
    </border>
    <border>
      <left style="thick"/>
      <right>
        <color indexed="63"/>
      </right>
      <top style="thick"/>
      <bottom style="dashed"/>
    </border>
    <border>
      <left>
        <color indexed="63"/>
      </left>
      <right>
        <color indexed="63"/>
      </right>
      <top style="thick"/>
      <bottom style="dashed"/>
    </border>
    <border>
      <left>
        <color indexed="63"/>
      </left>
      <right style="dashed"/>
      <top style="thick"/>
      <bottom style="dashed"/>
    </border>
    <border>
      <left style="dashed"/>
      <right style="thick"/>
      <top style="thick"/>
      <bottom style="dashed"/>
    </border>
    <border>
      <left style="thick"/>
      <right>
        <color indexed="63"/>
      </right>
      <top style="dashed"/>
      <bottom style="thick"/>
    </border>
    <border>
      <left>
        <color indexed="63"/>
      </left>
      <right>
        <color indexed="63"/>
      </right>
      <top style="dashed"/>
      <bottom style="thick"/>
    </border>
    <border>
      <left style="thick"/>
      <right>
        <color indexed="63"/>
      </right>
      <top>
        <color indexed="63"/>
      </top>
      <bottom style="dashed"/>
    </border>
    <border>
      <left>
        <color indexed="63"/>
      </left>
      <right>
        <color indexed="63"/>
      </right>
      <top>
        <color indexed="63"/>
      </top>
      <bottom style="dashed"/>
    </border>
    <border>
      <left>
        <color indexed="63"/>
      </left>
      <right style="dashed"/>
      <top style="dashed"/>
      <bottom style="medium"/>
    </border>
    <border>
      <left style="medium"/>
      <right style="double"/>
      <top style="medium"/>
      <bottom style="double"/>
    </border>
    <border>
      <left>
        <color indexed="63"/>
      </left>
      <right style="dashed"/>
      <top style="medium"/>
      <bottom style="double"/>
    </border>
    <border>
      <left style="dashed"/>
      <right style="dashed"/>
      <top style="medium"/>
      <bottom style="double"/>
    </border>
    <border>
      <left style="dashed"/>
      <right style="medium"/>
      <top style="medium"/>
      <bottom style="double"/>
    </border>
    <border>
      <left style="thick"/>
      <right style="dashed"/>
      <top style="thick"/>
      <bottom style="double"/>
    </border>
    <border>
      <left style="medium"/>
      <right style="double"/>
      <top>
        <color indexed="63"/>
      </top>
      <bottom style="dashed"/>
    </border>
    <border>
      <left style="dashed"/>
      <right style="medium"/>
      <top style="double"/>
      <bottom style="dashed"/>
    </border>
    <border>
      <left style="thick"/>
      <right style="dashed"/>
      <top>
        <color indexed="63"/>
      </top>
      <bottom style="dashed"/>
    </border>
    <border>
      <left style="dashed"/>
      <right style="dashed"/>
      <top style="thick"/>
      <bottom style="dashed"/>
    </border>
    <border>
      <left style="medium"/>
      <right style="double"/>
      <top style="dashed"/>
      <bottom style="dashed"/>
    </border>
    <border>
      <left>
        <color indexed="63"/>
      </left>
      <right style="dashed"/>
      <top style="dashed"/>
      <bottom style="dashed"/>
    </border>
    <border>
      <left style="dashed"/>
      <right style="dashed"/>
      <top style="dashed"/>
      <bottom style="dashed"/>
    </border>
    <border>
      <left style="dashed"/>
      <right style="medium"/>
      <top style="dashed"/>
      <bottom style="dashed"/>
    </border>
    <border>
      <left style="thick"/>
      <right style="dashed"/>
      <top style="dashed"/>
      <bottom style="dashed"/>
    </border>
    <border>
      <left style="dashed"/>
      <right style="thick"/>
      <top style="dashed"/>
      <bottom style="dashed"/>
    </border>
    <border>
      <left style="medium"/>
      <right style="double"/>
      <top style="dashed"/>
      <bottom style="medium"/>
    </border>
    <border>
      <left style="dashed"/>
      <right style="medium"/>
      <top style="dashed"/>
      <bottom style="medium"/>
    </border>
    <border>
      <left style="thick"/>
      <right style="dashed"/>
      <top style="dashed"/>
      <bottom style="thick"/>
    </border>
    <border>
      <left style="thick"/>
      <right style="dashed"/>
      <top style="thick"/>
      <bottom style="dashed"/>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color indexed="63"/>
      </right>
      <top style="thin"/>
      <bottom style="medium"/>
    </border>
    <border>
      <left style="thin"/>
      <right>
        <color indexed="63"/>
      </right>
      <top>
        <color indexed="63"/>
      </top>
      <bottom style="thin"/>
    </border>
    <border>
      <left>
        <color indexed="63"/>
      </left>
      <right style="medium"/>
      <top style="thin"/>
      <bottom>
        <color indexed="63"/>
      </bottom>
    </border>
    <border>
      <left style="thin"/>
      <right style="medium"/>
      <top>
        <color indexed="63"/>
      </top>
      <bottom style="thin"/>
    </border>
    <border>
      <left style="thin"/>
      <right style="double"/>
      <top style="double"/>
      <bottom style="thin"/>
    </border>
    <border>
      <left style="double"/>
      <right>
        <color indexed="63"/>
      </right>
      <top style="thin"/>
      <bottom style="thin"/>
    </border>
    <border>
      <left style="thin"/>
      <right style="double"/>
      <top style="thin"/>
      <bottom style="thin"/>
    </border>
    <border>
      <left style="double"/>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color indexed="63"/>
      </right>
      <top style="medium"/>
      <bottom style="thin"/>
    </border>
    <border>
      <left style="medium"/>
      <right style="thin"/>
      <top style="thin"/>
      <bottom style="thin"/>
    </border>
    <border>
      <left style="medium"/>
      <right style="thin"/>
      <top style="thin"/>
      <bottom style="medium"/>
    </border>
    <border>
      <left style="double"/>
      <right style="thin"/>
      <top style="double"/>
      <bottom style="thin"/>
    </border>
    <border>
      <left style="double"/>
      <right style="thin"/>
      <top style="thin"/>
      <bottom style="thin"/>
    </border>
    <border>
      <left style="double"/>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medium"/>
      <bottom style="double"/>
    </border>
    <border>
      <left style="dotted"/>
      <right style="dotted"/>
      <top style="medium"/>
      <bottom style="double"/>
    </border>
    <border>
      <left>
        <color indexed="63"/>
      </left>
      <right style="thin"/>
      <top style="medium"/>
      <bottom style="double"/>
    </border>
    <border>
      <left style="dotted"/>
      <right style="dotted"/>
      <top>
        <color indexed="63"/>
      </top>
      <bottom>
        <color indexed="63"/>
      </bottom>
    </border>
    <border>
      <left style="dotted"/>
      <right style="dotted"/>
      <top style="thin"/>
      <bottom style="thin"/>
    </border>
    <border>
      <left style="dotted"/>
      <right style="dotted"/>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color indexed="63"/>
      </right>
      <top style="thin"/>
      <bottom style="medium"/>
    </border>
    <border>
      <left style="dotted"/>
      <right style="dotted"/>
      <top style="thin"/>
      <bottom style="medium"/>
    </border>
    <border>
      <left>
        <color indexed="63"/>
      </left>
      <right style="thin"/>
      <top>
        <color indexed="63"/>
      </top>
      <bottom style="medium"/>
    </border>
    <border>
      <left style="medium">
        <color indexed="10"/>
      </left>
      <right style="medium">
        <color indexed="10"/>
      </right>
      <top style="medium">
        <color indexed="10"/>
      </top>
      <bottom style="medium">
        <color indexed="10"/>
      </bottom>
    </border>
    <border diagonalDown="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thin"/>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
      <left style="medium"/>
      <right>
        <color indexed="63"/>
      </right>
      <top style="thin"/>
      <bottom style="thin"/>
    </border>
    <border>
      <left style="thin"/>
      <right>
        <color indexed="63"/>
      </right>
      <top style="medium"/>
      <bottom>
        <color indexed="63"/>
      </bottom>
    </border>
    <border>
      <left style="medium"/>
      <right>
        <color indexed="63"/>
      </right>
      <top style="thin"/>
      <bottom>
        <color indexed="63"/>
      </bottom>
    </border>
    <border>
      <left style="medium"/>
      <right>
        <color indexed="63"/>
      </right>
      <top style="thin"/>
      <bottom style="medium"/>
    </border>
    <border>
      <left style="thin"/>
      <right style="thin"/>
      <top style="medium"/>
      <bottom style="thin"/>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left style="double"/>
      <right>
        <color indexed="63"/>
      </right>
      <top style="double"/>
      <bottom style="thin"/>
    </border>
    <border>
      <left style="medium"/>
      <right style="thin"/>
      <top style="medium"/>
      <bottom style="thin"/>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0" fillId="0" borderId="0" applyNumberFormat="0" applyFill="0" applyBorder="0" applyAlignment="0" applyProtection="0"/>
    <xf numFmtId="0" fontId="62" fillId="32" borderId="0" applyNumberFormat="0" applyBorder="0" applyAlignment="0" applyProtection="0"/>
  </cellStyleXfs>
  <cellXfs count="553">
    <xf numFmtId="0" fontId="0" fillId="0" borderId="0" xfId="0" applyAlignment="1">
      <alignment vertical="center"/>
    </xf>
    <xf numFmtId="0" fontId="0" fillId="0" borderId="10" xfId="0"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10" xfId="0" applyFont="1" applyBorder="1" applyAlignment="1">
      <alignment horizontal="justify" vertical="center" wrapText="1"/>
    </xf>
    <xf numFmtId="0" fontId="0" fillId="0" borderId="0" xfId="0" applyAlignment="1">
      <alignment vertical="center"/>
    </xf>
    <xf numFmtId="0" fontId="6" fillId="0" borderId="10" xfId="0" applyFont="1" applyFill="1" applyBorder="1" applyAlignment="1">
      <alignment horizontal="justify" vertical="center" wrapText="1"/>
    </xf>
    <xf numFmtId="0" fontId="8" fillId="0" borderId="10" xfId="0" applyFont="1" applyBorder="1" applyAlignment="1">
      <alignment vertical="top" wrapText="1"/>
    </xf>
    <xf numFmtId="0" fontId="8" fillId="0" borderId="0" xfId="0" applyFont="1" applyAlignment="1">
      <alignment vertical="top" wrapText="1"/>
    </xf>
    <xf numFmtId="0" fontId="8" fillId="0" borderId="0" xfId="0" applyFont="1" applyAlignment="1">
      <alignment vertical="center"/>
    </xf>
    <xf numFmtId="0" fontId="6" fillId="0" borderId="11" xfId="0" applyFont="1" applyFill="1" applyBorder="1" applyAlignment="1">
      <alignment horizontal="justify" vertical="center" wrapText="1"/>
    </xf>
    <xf numFmtId="0" fontId="0" fillId="0" borderId="11" xfId="0" applyBorder="1" applyAlignment="1">
      <alignment vertical="center"/>
    </xf>
    <xf numFmtId="0" fontId="0" fillId="0" borderId="0" xfId="0"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protection/>
    </xf>
    <xf numFmtId="0" fontId="0" fillId="0" borderId="18" xfId="0"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protection/>
    </xf>
    <xf numFmtId="0" fontId="0" fillId="0" borderId="10" xfId="0" applyBorder="1" applyAlignment="1" applyProtection="1">
      <alignment vertical="center" wrapText="1"/>
      <protection/>
    </xf>
    <xf numFmtId="0" fontId="0" fillId="0" borderId="10" xfId="0" applyBorder="1" applyAlignment="1" applyProtection="1">
      <alignment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33" borderId="11" xfId="0" applyFill="1" applyBorder="1" applyAlignment="1" applyProtection="1">
      <alignment vertical="center"/>
      <protection locked="0"/>
    </xf>
    <xf numFmtId="0" fontId="11" fillId="0" borderId="0" xfId="0" applyFont="1" applyAlignment="1" applyProtection="1">
      <alignment vertical="center"/>
      <protection/>
    </xf>
    <xf numFmtId="0" fontId="0" fillId="0" borderId="10" xfId="0"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vertical="center"/>
      <protection/>
    </xf>
    <xf numFmtId="200" fontId="0" fillId="0" borderId="0" xfId="0" applyNumberFormat="1" applyFill="1" applyBorder="1" applyAlignment="1" applyProtection="1">
      <alignment horizontal="center" vertical="center"/>
      <protection/>
    </xf>
    <xf numFmtId="0" fontId="0" fillId="0" borderId="0" xfId="0" applyBorder="1" applyAlignment="1" applyProtection="1">
      <alignment horizontal="left" vertical="center" wrapText="1"/>
      <protection/>
    </xf>
    <xf numFmtId="200" fontId="0" fillId="0" borderId="0" xfId="0" applyNumberFormat="1" applyBorder="1" applyAlignment="1" applyProtection="1">
      <alignment horizontal="center" vertical="center"/>
      <protection/>
    </xf>
    <xf numFmtId="0" fontId="0" fillId="33" borderId="10" xfId="0" applyFill="1" applyBorder="1" applyAlignment="1" applyProtection="1">
      <alignment vertical="center"/>
      <protection locked="0"/>
    </xf>
    <xf numFmtId="211" fontId="0" fillId="33" borderId="10" xfId="0" applyNumberFormat="1" applyFill="1" applyBorder="1" applyAlignment="1" applyProtection="1">
      <alignment vertical="center"/>
      <protection locked="0"/>
    </xf>
    <xf numFmtId="0" fontId="0" fillId="33" borderId="10" xfId="0" applyFill="1" applyBorder="1" applyAlignment="1" applyProtection="1">
      <alignment horizontal="center" vertical="center"/>
      <protection locked="0"/>
    </xf>
    <xf numFmtId="0" fontId="0" fillId="33" borderId="22"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0" fillId="33" borderId="24"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0" fillId="33" borderId="26" xfId="0" applyFill="1" applyBorder="1" applyAlignment="1" applyProtection="1">
      <alignment horizontal="right" vertical="center"/>
      <protection locked="0"/>
    </xf>
    <xf numFmtId="0" fontId="0" fillId="33" borderId="26" xfId="0" applyFill="1" applyBorder="1" applyAlignment="1" applyProtection="1">
      <alignment horizontal="center" vertical="center"/>
      <protection locked="0"/>
    </xf>
    <xf numFmtId="0" fontId="0" fillId="33" borderId="28" xfId="0" applyFill="1" applyBorder="1" applyAlignment="1" applyProtection="1">
      <alignment horizontal="center" vertical="center"/>
      <protection locked="0"/>
    </xf>
    <xf numFmtId="0" fontId="0" fillId="33" borderId="29" xfId="0" applyFill="1" applyBorder="1" applyAlignment="1" applyProtection="1">
      <alignment vertical="center"/>
      <protection locked="0"/>
    </xf>
    <xf numFmtId="0" fontId="0" fillId="33" borderId="30" xfId="0" applyFill="1" applyBorder="1" applyAlignment="1" applyProtection="1">
      <alignment vertical="center"/>
      <protection locked="0"/>
    </xf>
    <xf numFmtId="0" fontId="0" fillId="33" borderId="31" xfId="0" applyFill="1" applyBorder="1" applyAlignment="1" applyProtection="1">
      <alignment vertical="center"/>
      <protection locked="0"/>
    </xf>
    <xf numFmtId="0" fontId="0" fillId="33" borderId="32" xfId="0" applyFill="1" applyBorder="1" applyAlignment="1" applyProtection="1">
      <alignment vertical="center"/>
      <protection locked="0"/>
    </xf>
    <xf numFmtId="0" fontId="0" fillId="33" borderId="33" xfId="0" applyFill="1" applyBorder="1" applyAlignment="1" applyProtection="1">
      <alignment vertical="center"/>
      <protection locked="0"/>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wrapText="1"/>
      <protection/>
    </xf>
    <xf numFmtId="0" fontId="0" fillId="0" borderId="10" xfId="0" applyBorder="1" applyAlignment="1" applyProtection="1">
      <alignment horizontal="center" vertical="center" wrapText="1"/>
      <protection/>
    </xf>
    <xf numFmtId="0" fontId="0" fillId="0" borderId="0" xfId="0" applyFill="1" applyAlignment="1" applyProtection="1">
      <alignment vertical="center"/>
      <protection/>
    </xf>
    <xf numFmtId="0" fontId="0" fillId="35" borderId="10" xfId="0" applyFill="1" applyBorder="1" applyAlignment="1" applyProtection="1">
      <alignment horizontal="center" vertical="center"/>
      <protection/>
    </xf>
    <xf numFmtId="0" fontId="0" fillId="36" borderId="10" xfId="0" applyFill="1" applyBorder="1" applyAlignment="1" applyProtection="1">
      <alignment horizontal="center" vertical="center"/>
      <protection/>
    </xf>
    <xf numFmtId="0" fontId="0" fillId="0" borderId="34" xfId="0" applyBorder="1" applyAlignment="1" applyProtection="1">
      <alignment vertical="center"/>
      <protection/>
    </xf>
    <xf numFmtId="0" fontId="0" fillId="36" borderId="35" xfId="0" applyFill="1"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0" fillId="0" borderId="0" xfId="0" applyFill="1" applyBorder="1" applyAlignment="1" applyProtection="1">
      <alignment vertical="center" wrapText="1"/>
      <protection/>
    </xf>
    <xf numFmtId="0" fontId="17" fillId="0" borderId="36" xfId="0" applyFont="1" applyFill="1" applyBorder="1" applyAlignment="1" applyProtection="1">
      <alignment vertical="center"/>
      <protection/>
    </xf>
    <xf numFmtId="0" fontId="17" fillId="0" borderId="37" xfId="0" applyFont="1" applyFill="1" applyBorder="1" applyAlignment="1" applyProtection="1">
      <alignment vertical="center"/>
      <protection/>
    </xf>
    <xf numFmtId="0" fontId="17" fillId="0" borderId="38" xfId="0" applyFont="1" applyFill="1" applyBorder="1" applyAlignment="1" applyProtection="1">
      <alignment vertical="center"/>
      <protection/>
    </xf>
    <xf numFmtId="0" fontId="17" fillId="0" borderId="10" xfId="0" applyFont="1" applyFill="1" applyBorder="1" applyAlignment="1" applyProtection="1">
      <alignment vertical="center"/>
      <protection/>
    </xf>
    <xf numFmtId="0" fontId="0" fillId="33" borderId="38"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7" borderId="10" xfId="0" applyFill="1" applyBorder="1" applyAlignment="1" applyProtection="1">
      <alignment horizontal="center" vertical="center"/>
      <protection/>
    </xf>
    <xf numFmtId="0" fontId="14" fillId="0" borderId="0" xfId="0" applyFont="1" applyAlignment="1" applyProtection="1">
      <alignment vertical="center"/>
      <protection/>
    </xf>
    <xf numFmtId="0" fontId="0" fillId="0" borderId="39"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18" xfId="0" applyBorder="1" applyAlignment="1" applyProtection="1">
      <alignment vertical="center"/>
      <protection/>
    </xf>
    <xf numFmtId="0" fontId="0" fillId="33" borderId="0" xfId="0" applyFill="1" applyAlignment="1" applyProtection="1">
      <alignment vertical="center"/>
      <protection/>
    </xf>
    <xf numFmtId="211" fontId="0" fillId="0" borderId="0" xfId="0" applyNumberFormat="1" applyFill="1" applyBorder="1" applyAlignment="1" applyProtection="1">
      <alignment vertical="center"/>
      <protection/>
    </xf>
    <xf numFmtId="0" fontId="0" fillId="37" borderId="0" xfId="0" applyFill="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39" xfId="0" applyBorder="1" applyAlignment="1" applyProtection="1">
      <alignment vertical="center"/>
      <protection/>
    </xf>
    <xf numFmtId="0" fontId="0" fillId="0" borderId="39" xfId="0" applyBorder="1" applyAlignment="1" applyProtection="1">
      <alignment vertical="center"/>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46" xfId="0"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47" xfId="0" applyBorder="1" applyAlignment="1" applyProtection="1">
      <alignment vertical="center"/>
      <protection/>
    </xf>
    <xf numFmtId="0" fontId="0" fillId="0" borderId="17" xfId="0" applyBorder="1" applyAlignment="1" applyProtection="1">
      <alignment horizontal="left" vertical="center"/>
      <protection/>
    </xf>
    <xf numFmtId="0" fontId="0" fillId="38" borderId="11" xfId="0" applyFill="1" applyBorder="1" applyAlignment="1" applyProtection="1">
      <alignment vertical="center"/>
      <protection/>
    </xf>
    <xf numFmtId="0" fontId="0" fillId="38" borderId="18" xfId="0" applyFill="1" applyBorder="1" applyAlignment="1" applyProtection="1">
      <alignment vertical="center"/>
      <protection/>
    </xf>
    <xf numFmtId="0" fontId="0" fillId="38" borderId="17" xfId="0" applyFill="1" applyBorder="1" applyAlignment="1" applyProtection="1">
      <alignment vertical="center"/>
      <protection/>
    </xf>
    <xf numFmtId="0" fontId="0" fillId="39" borderId="0" xfId="0" applyFill="1" applyBorder="1" applyAlignment="1" applyProtection="1">
      <alignment vertical="center"/>
      <protection/>
    </xf>
    <xf numFmtId="49" fontId="0" fillId="0" borderId="10" xfId="0" applyNumberFormat="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0" borderId="36" xfId="0" applyBorder="1" applyAlignment="1" applyProtection="1">
      <alignment horizontal="left" vertical="center"/>
      <protection/>
    </xf>
    <xf numFmtId="0" fontId="0" fillId="0" borderId="10" xfId="0" applyFill="1" applyBorder="1" applyAlignment="1" applyProtection="1">
      <alignment vertical="center" wrapText="1"/>
      <protection/>
    </xf>
    <xf numFmtId="0" fontId="2" fillId="0" borderId="0" xfId="0" applyFont="1" applyAlignment="1" applyProtection="1">
      <alignment vertical="center"/>
      <protection/>
    </xf>
    <xf numFmtId="0" fontId="0" fillId="0" borderId="48" xfId="0" applyBorder="1" applyAlignment="1" applyProtection="1">
      <alignment horizontal="left" vertical="center"/>
      <protection/>
    </xf>
    <xf numFmtId="0" fontId="0" fillId="0" borderId="0" xfId="0" applyAlignment="1" applyProtection="1">
      <alignment horizontal="center" vertical="center"/>
      <protection/>
    </xf>
    <xf numFmtId="0" fontId="0" fillId="0" borderId="38" xfId="0" applyBorder="1" applyAlignment="1" applyProtection="1">
      <alignment vertical="center"/>
      <protection/>
    </xf>
    <xf numFmtId="0" fontId="0" fillId="37" borderId="18" xfId="0" applyFill="1" applyBorder="1" applyAlignment="1" applyProtection="1">
      <alignment horizontal="center" vertical="center"/>
      <protection/>
    </xf>
    <xf numFmtId="0" fontId="14"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0" fillId="40" borderId="0" xfId="0" applyFill="1" applyAlignment="1" applyProtection="1">
      <alignment vertical="center"/>
      <protection/>
    </xf>
    <xf numFmtId="0" fontId="0" fillId="0" borderId="0" xfId="0" applyFont="1" applyBorder="1" applyAlignment="1" applyProtection="1">
      <alignment vertical="center"/>
      <protection/>
    </xf>
    <xf numFmtId="0" fontId="0" fillId="0" borderId="12" xfId="0" applyBorder="1" applyAlignment="1" applyProtection="1">
      <alignment vertical="center"/>
      <protection/>
    </xf>
    <xf numFmtId="0" fontId="0" fillId="0" borderId="15" xfId="0" applyBorder="1" applyAlignment="1" applyProtection="1">
      <alignment vertical="center"/>
      <protection/>
    </xf>
    <xf numFmtId="0" fontId="0" fillId="0" borderId="49"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11" fillId="0" borderId="0" xfId="0" applyFont="1" applyFill="1" applyBorder="1" applyAlignment="1" applyProtection="1">
      <alignment vertical="center"/>
      <protection/>
    </xf>
    <xf numFmtId="0" fontId="2" fillId="0" borderId="10" xfId="0" applyFont="1" applyBorder="1" applyAlignment="1" applyProtection="1">
      <alignment horizontal="center" vertical="center"/>
      <protection/>
    </xf>
    <xf numFmtId="0" fontId="0" fillId="0" borderId="35" xfId="0" applyBorder="1" applyAlignment="1" applyProtection="1">
      <alignment vertical="center"/>
      <protection/>
    </xf>
    <xf numFmtId="0" fontId="0" fillId="0" borderId="10" xfId="0" applyBorder="1" applyAlignment="1" applyProtection="1">
      <alignment horizontal="center" vertical="center" shrinkToFit="1"/>
      <protection/>
    </xf>
    <xf numFmtId="0" fontId="0" fillId="38" borderId="17" xfId="0" applyFill="1" applyBorder="1" applyAlignment="1" applyProtection="1">
      <alignment vertical="center"/>
      <protection/>
    </xf>
    <xf numFmtId="0" fontId="0" fillId="38" borderId="11" xfId="0" applyFill="1" applyBorder="1" applyAlignment="1" applyProtection="1">
      <alignment vertical="center"/>
      <protection/>
    </xf>
    <xf numFmtId="0" fontId="0" fillId="38" borderId="18" xfId="0" applyFill="1" applyBorder="1" applyAlignment="1" applyProtection="1">
      <alignment vertical="center"/>
      <protection/>
    </xf>
    <xf numFmtId="0" fontId="0" fillId="38" borderId="17" xfId="0" applyFill="1" applyBorder="1" applyAlignment="1" applyProtection="1">
      <alignment horizontal="left" vertical="center"/>
      <protection/>
    </xf>
    <xf numFmtId="0" fontId="0" fillId="38" borderId="10"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1"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horizontal="left" vertical="center" wrapText="1"/>
      <protection/>
    </xf>
    <xf numFmtId="0" fontId="0" fillId="33" borderId="0" xfId="0" applyFill="1" applyBorder="1" applyAlignment="1" applyProtection="1">
      <alignment vertical="center" shrinkToFit="1"/>
      <protection/>
    </xf>
    <xf numFmtId="0" fontId="11"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0" fillId="37" borderId="0" xfId="0" applyFill="1" applyBorder="1" applyAlignment="1" applyProtection="1">
      <alignment vertical="center"/>
      <protection/>
    </xf>
    <xf numFmtId="0" fontId="14" fillId="0" borderId="40" xfId="0" applyFont="1" applyBorder="1" applyAlignment="1" applyProtection="1">
      <alignment vertical="center"/>
      <protection/>
    </xf>
    <xf numFmtId="0" fontId="0" fillId="41" borderId="50" xfId="0" applyFill="1" applyBorder="1" applyAlignment="1" applyProtection="1">
      <alignment vertical="center"/>
      <protection/>
    </xf>
    <xf numFmtId="0" fontId="0" fillId="0" borderId="51" xfId="0" applyBorder="1" applyAlignment="1" applyProtection="1">
      <alignment vertical="center"/>
      <protection/>
    </xf>
    <xf numFmtId="0" fontId="0" fillId="0" borderId="0" xfId="0" applyAlignment="1" applyProtection="1" quotePrefix="1">
      <alignment vertical="center"/>
      <protection/>
    </xf>
    <xf numFmtId="0" fontId="0" fillId="0" borderId="52" xfId="0" applyBorder="1" applyAlignment="1" applyProtection="1">
      <alignment vertical="center" wrapText="1"/>
      <protection/>
    </xf>
    <xf numFmtId="0" fontId="0" fillId="0" borderId="53" xfId="0"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5" xfId="0" applyBorder="1" applyAlignment="1" applyProtection="1">
      <alignment horizontal="center" wrapText="1"/>
      <protection/>
    </xf>
    <xf numFmtId="0" fontId="0" fillId="0" borderId="56" xfId="0" applyBorder="1" applyAlignment="1" applyProtection="1">
      <alignment horizontal="center" wrapText="1"/>
      <protection/>
    </xf>
    <xf numFmtId="0" fontId="0" fillId="0" borderId="0" xfId="0" applyNumberFormat="1" applyAlignment="1" applyProtection="1">
      <alignment vertical="center"/>
      <protection/>
    </xf>
    <xf numFmtId="0" fontId="0" fillId="0" borderId="57" xfId="0" applyNumberFormat="1" applyBorder="1" applyAlignment="1" applyProtection="1">
      <alignment vertical="center"/>
      <protection/>
    </xf>
    <xf numFmtId="0" fontId="0" fillId="0" borderId="58" xfId="0" applyBorder="1" applyAlignment="1" applyProtection="1">
      <alignment vertical="center"/>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0" borderId="59" xfId="0" applyNumberFormat="1" applyBorder="1" applyAlignment="1" applyProtection="1">
      <alignment vertical="center"/>
      <protection/>
    </xf>
    <xf numFmtId="0" fontId="0" fillId="0" borderId="60" xfId="0" applyNumberFormat="1" applyBorder="1" applyAlignment="1" applyProtection="1">
      <alignment vertical="center"/>
      <protection/>
    </xf>
    <xf numFmtId="0" fontId="0" fillId="0" borderId="44" xfId="0" applyFill="1" applyBorder="1" applyAlignment="1" applyProtection="1">
      <alignment vertical="center"/>
      <protection/>
    </xf>
    <xf numFmtId="0" fontId="0" fillId="0" borderId="61" xfId="0" applyNumberFormat="1" applyBorder="1" applyAlignment="1" applyProtection="1">
      <alignment vertical="center"/>
      <protection/>
    </xf>
    <xf numFmtId="0" fontId="0" fillId="0" borderId="62" xfId="0" applyBorder="1" applyAlignment="1" applyProtection="1">
      <alignment vertical="center"/>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0" fillId="0" borderId="65" xfId="0" applyNumberFormat="1" applyBorder="1" applyAlignment="1" applyProtection="1">
      <alignment vertical="center"/>
      <protection/>
    </xf>
    <xf numFmtId="0" fontId="0" fillId="0" borderId="66" xfId="0" applyBorder="1" applyAlignment="1" applyProtection="1">
      <alignment vertical="center"/>
      <protection/>
    </xf>
    <xf numFmtId="0" fontId="0" fillId="0" borderId="66" xfId="0" applyNumberFormat="1" applyBorder="1" applyAlignment="1" applyProtection="1">
      <alignment vertical="center"/>
      <protection/>
    </xf>
    <xf numFmtId="0" fontId="0" fillId="0" borderId="67" xfId="0" applyNumberFormat="1" applyBorder="1" applyAlignment="1" applyProtection="1">
      <alignment vertical="center"/>
      <protection/>
    </xf>
    <xf numFmtId="0" fontId="0" fillId="0" borderId="68" xfId="0" applyBorder="1" applyAlignment="1" applyProtection="1">
      <alignment horizontal="lef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0" fillId="0" borderId="71" xfId="0" applyFill="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0" fillId="0" borderId="62" xfId="0" applyBorder="1" applyAlignment="1" applyProtection="1">
      <alignment vertical="center"/>
      <protection/>
    </xf>
    <xf numFmtId="0" fontId="0" fillId="0" borderId="64" xfId="0" applyFill="1" applyBorder="1" applyAlignment="1" applyProtection="1">
      <alignment vertical="center"/>
      <protection/>
    </xf>
    <xf numFmtId="0" fontId="0" fillId="0" borderId="74" xfId="0" applyFill="1" applyBorder="1" applyAlignment="1" applyProtection="1">
      <alignment horizontal="left" vertical="center"/>
      <protection/>
    </xf>
    <xf numFmtId="0" fontId="0" fillId="0" borderId="75" xfId="0" applyFill="1" applyBorder="1" applyAlignment="1" applyProtection="1">
      <alignment vertical="center"/>
      <protection/>
    </xf>
    <xf numFmtId="0" fontId="0" fillId="0" borderId="58" xfId="0" applyBorder="1" applyAlignment="1" applyProtection="1">
      <alignment vertical="center"/>
      <protection/>
    </xf>
    <xf numFmtId="0" fontId="0" fillId="37" borderId="60" xfId="0" applyFont="1" applyFill="1" applyBorder="1" applyAlignment="1" applyProtection="1">
      <alignment vertical="center"/>
      <protection/>
    </xf>
    <xf numFmtId="0" fontId="0" fillId="0" borderId="72" xfId="0" applyFill="1" applyBorder="1" applyAlignment="1" applyProtection="1">
      <alignment vertical="center"/>
      <protection/>
    </xf>
    <xf numFmtId="0" fontId="0" fillId="0" borderId="73" xfId="0" applyFill="1" applyBorder="1" applyAlignment="1" applyProtection="1">
      <alignment vertical="center"/>
      <protection/>
    </xf>
    <xf numFmtId="0" fontId="0" fillId="0" borderId="62" xfId="0" applyFill="1" applyBorder="1" applyAlignment="1" applyProtection="1">
      <alignment vertical="center"/>
      <protection/>
    </xf>
    <xf numFmtId="0" fontId="0" fillId="37" borderId="64" xfId="0" applyFont="1" applyFill="1" applyBorder="1" applyAlignment="1" applyProtection="1">
      <alignment vertical="center"/>
      <protection/>
    </xf>
    <xf numFmtId="0" fontId="0" fillId="0" borderId="0" xfId="0" applyBorder="1" applyAlignment="1" applyProtection="1">
      <alignment horizontal="right" vertical="center"/>
      <protection/>
    </xf>
    <xf numFmtId="0" fontId="0" fillId="0" borderId="76" xfId="0" applyBorder="1" applyAlignment="1" applyProtection="1">
      <alignment vertical="center"/>
      <protection/>
    </xf>
    <xf numFmtId="0" fontId="0" fillId="0" borderId="67" xfId="0" applyBorder="1" applyAlignment="1" applyProtection="1">
      <alignment vertical="center"/>
      <protection/>
    </xf>
    <xf numFmtId="0" fontId="0" fillId="0" borderId="46" xfId="0" applyFill="1" applyBorder="1" applyAlignment="1" applyProtection="1">
      <alignment vertical="center"/>
      <protection/>
    </xf>
    <xf numFmtId="0" fontId="0" fillId="0" borderId="77" xfId="0" applyBorder="1" applyAlignment="1" applyProtection="1">
      <alignment vertical="center" wrapText="1"/>
      <protection/>
    </xf>
    <xf numFmtId="0" fontId="0" fillId="0" borderId="78"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80"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82" xfId="0" applyFill="1" applyBorder="1" applyAlignment="1" applyProtection="1">
      <alignment vertical="center"/>
      <protection/>
    </xf>
    <xf numFmtId="0" fontId="0" fillId="0" borderId="59"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85"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0" fillId="0" borderId="88" xfId="0" applyBorder="1" applyAlignment="1" applyProtection="1">
      <alignment vertical="center"/>
      <protection/>
    </xf>
    <xf numFmtId="0" fontId="0" fillId="0" borderId="89" xfId="0" applyBorder="1" applyAlignment="1" applyProtection="1">
      <alignment vertical="center"/>
      <protection/>
    </xf>
    <xf numFmtId="0" fontId="0" fillId="0" borderId="90" xfId="0"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91" xfId="0"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0" xfId="0" applyFill="1" applyBorder="1" applyAlignment="1" applyProtection="1">
      <alignment horizontal="right" vertical="center"/>
      <protection/>
    </xf>
    <xf numFmtId="0" fontId="0" fillId="0" borderId="95" xfId="0" applyBorder="1" applyAlignment="1" applyProtection="1">
      <alignment vertical="center"/>
      <protection/>
    </xf>
    <xf numFmtId="0" fontId="0" fillId="0" borderId="71" xfId="0" applyBorder="1" applyAlignment="1" applyProtection="1">
      <alignment vertical="center"/>
      <protection/>
    </xf>
    <xf numFmtId="0" fontId="0" fillId="0" borderId="91" xfId="0" applyFill="1" applyBorder="1" applyAlignment="1" applyProtection="1">
      <alignment vertical="center"/>
      <protection/>
    </xf>
    <xf numFmtId="0" fontId="0" fillId="0" borderId="90" xfId="0" applyBorder="1" applyAlignment="1" applyProtection="1">
      <alignment vertical="center"/>
      <protection/>
    </xf>
    <xf numFmtId="0" fontId="0" fillId="0" borderId="0" xfId="0" applyFill="1" applyBorder="1" applyAlignment="1" applyProtection="1">
      <alignment horizontal="left" vertical="center"/>
      <protection/>
    </xf>
    <xf numFmtId="0" fontId="0" fillId="0" borderId="91" xfId="0" applyFont="1" applyBorder="1" applyAlignment="1" applyProtection="1">
      <alignment vertical="center"/>
      <protection/>
    </xf>
    <xf numFmtId="0" fontId="0" fillId="0" borderId="94" xfId="0" applyBorder="1" applyAlignment="1" applyProtection="1">
      <alignment vertical="center"/>
      <protection/>
    </xf>
    <xf numFmtId="0" fontId="0" fillId="0" borderId="64" xfId="0"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0" fillId="0" borderId="96" xfId="0" applyFill="1" applyBorder="1" applyAlignment="1" applyProtection="1">
      <alignment vertical="center"/>
      <protection/>
    </xf>
    <xf numFmtId="0" fontId="0" fillId="0" borderId="97" xfId="0" applyBorder="1" applyAlignment="1" applyProtection="1">
      <alignment vertical="center"/>
      <protection/>
    </xf>
    <xf numFmtId="0" fontId="0" fillId="0" borderId="98" xfId="0" applyBorder="1" applyAlignment="1" applyProtection="1">
      <alignment vertical="center"/>
      <protection/>
    </xf>
    <xf numFmtId="0" fontId="0" fillId="0" borderId="85" xfId="0" applyBorder="1" applyAlignment="1" applyProtection="1">
      <alignment vertical="center"/>
      <protection/>
    </xf>
    <xf numFmtId="0" fontId="0" fillId="0" borderId="99" xfId="0" applyBorder="1" applyAlignment="1" applyProtection="1">
      <alignment vertical="center"/>
      <protection/>
    </xf>
    <xf numFmtId="0" fontId="0" fillId="0" borderId="100" xfId="0" applyBorder="1" applyAlignment="1" applyProtection="1">
      <alignment vertical="center"/>
      <protection/>
    </xf>
    <xf numFmtId="0" fontId="0" fillId="0" borderId="101" xfId="0" applyBorder="1" applyAlignment="1" applyProtection="1">
      <alignment vertical="center"/>
      <protection/>
    </xf>
    <xf numFmtId="0" fontId="0" fillId="0" borderId="102" xfId="0" applyBorder="1" applyAlignment="1" applyProtection="1">
      <alignment vertical="center"/>
      <protection/>
    </xf>
    <xf numFmtId="0" fontId="0" fillId="0" borderId="103" xfId="0" applyBorder="1" applyAlignment="1" applyProtection="1">
      <alignment vertical="center"/>
      <protection/>
    </xf>
    <xf numFmtId="0" fontId="0" fillId="0" borderId="104" xfId="0"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wrapText="1"/>
      <protection/>
    </xf>
    <xf numFmtId="0" fontId="0" fillId="33" borderId="30"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05" xfId="0" applyFill="1" applyBorder="1" applyAlignment="1" applyProtection="1">
      <alignment horizontal="center" vertical="center"/>
      <protection locked="0"/>
    </xf>
    <xf numFmtId="0" fontId="0" fillId="33" borderId="27" xfId="0" applyFill="1" applyBorder="1" applyAlignment="1" applyProtection="1">
      <alignment horizontal="center" vertical="center"/>
      <protection locked="0"/>
    </xf>
    <xf numFmtId="0" fontId="11" fillId="0" borderId="0" xfId="0" applyFont="1" applyBorder="1" applyAlignment="1" applyProtection="1">
      <alignment horizontal="right" vertical="center"/>
      <protection/>
    </xf>
    <xf numFmtId="0" fontId="14" fillId="0" borderId="0" xfId="0" applyFont="1" applyBorder="1" applyAlignment="1" applyProtection="1">
      <alignment vertical="center"/>
      <protection/>
    </xf>
    <xf numFmtId="0" fontId="16" fillId="38" borderId="12" xfId="0" applyFont="1" applyFill="1" applyBorder="1" applyAlignment="1" applyProtection="1">
      <alignment vertical="center"/>
      <protection/>
    </xf>
    <xf numFmtId="0" fontId="0" fillId="0" borderId="38" xfId="0" applyFill="1" applyBorder="1" applyAlignment="1" applyProtection="1">
      <alignment horizontal="center" vertical="center" wrapText="1"/>
      <protection/>
    </xf>
    <xf numFmtId="0" fontId="0" fillId="0" borderId="106" xfId="0" applyFill="1" applyBorder="1" applyAlignment="1" applyProtection="1">
      <alignment horizontal="center" vertical="center" wrapText="1"/>
      <protection/>
    </xf>
    <xf numFmtId="0" fontId="0" fillId="0" borderId="34" xfId="0"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107" xfId="0" applyFill="1" applyBorder="1" applyAlignment="1" applyProtection="1">
      <alignment horizontal="left" vertical="center"/>
      <protection/>
    </xf>
    <xf numFmtId="0" fontId="0" fillId="0" borderId="108" xfId="0" applyFill="1" applyBorder="1" applyAlignment="1" applyProtection="1">
      <alignment horizontal="center" vertical="center" wrapText="1"/>
      <protection/>
    </xf>
    <xf numFmtId="197" fontId="0" fillId="0" borderId="10" xfId="0" applyNumberFormat="1" applyBorder="1" applyAlignment="1" applyProtection="1">
      <alignment vertical="center"/>
      <protection/>
    </xf>
    <xf numFmtId="0" fontId="0" fillId="37" borderId="10" xfId="0" applyFill="1" applyBorder="1" applyAlignment="1" applyProtection="1">
      <alignment vertical="center"/>
      <protection/>
    </xf>
    <xf numFmtId="0" fontId="0" fillId="0" borderId="24" xfId="0" applyBorder="1" applyAlignment="1" applyProtection="1">
      <alignment vertical="center"/>
      <protection/>
    </xf>
    <xf numFmtId="0" fontId="0" fillId="41" borderId="24" xfId="0" applyFill="1" applyBorder="1" applyAlignment="1" applyProtection="1">
      <alignment vertical="center" wrapText="1"/>
      <protection/>
    </xf>
    <xf numFmtId="0" fontId="0" fillId="41" borderId="109" xfId="0" applyFill="1" applyBorder="1" applyAlignment="1" applyProtection="1">
      <alignment vertical="center" wrapText="1"/>
      <protection/>
    </xf>
    <xf numFmtId="0" fontId="0" fillId="0" borderId="43" xfId="0" applyBorder="1" applyAlignment="1" applyProtection="1">
      <alignment vertical="center"/>
      <protection/>
    </xf>
    <xf numFmtId="0" fontId="0" fillId="0" borderId="110" xfId="0" applyBorder="1" applyAlignment="1" applyProtection="1">
      <alignment vertical="center"/>
      <protection/>
    </xf>
    <xf numFmtId="0" fontId="0" fillId="0" borderId="111" xfId="0" applyFill="1" applyBorder="1" applyAlignment="1" applyProtection="1">
      <alignment vertical="center"/>
      <protection/>
    </xf>
    <xf numFmtId="0" fontId="0" fillId="0" borderId="111" xfId="0" applyBorder="1" applyAlignment="1" applyProtection="1">
      <alignment vertical="center"/>
      <protection/>
    </xf>
    <xf numFmtId="0" fontId="0" fillId="36" borderId="10" xfId="0" applyFill="1" applyBorder="1" applyAlignment="1" applyProtection="1">
      <alignment vertical="center"/>
      <protection/>
    </xf>
    <xf numFmtId="0" fontId="0" fillId="36" borderId="111" xfId="0" applyFill="1" applyBorder="1" applyAlignment="1" applyProtection="1">
      <alignment vertical="center"/>
      <protection/>
    </xf>
    <xf numFmtId="197" fontId="0" fillId="0" borderId="18" xfId="0" applyNumberFormat="1" applyBorder="1" applyAlignment="1" applyProtection="1">
      <alignment vertical="center"/>
      <protection/>
    </xf>
    <xf numFmtId="197" fontId="0" fillId="0" borderId="111" xfId="0" applyNumberFormat="1" applyBorder="1" applyAlignment="1" applyProtection="1">
      <alignment vertical="center"/>
      <protection/>
    </xf>
    <xf numFmtId="0" fontId="0" fillId="0" borderId="112" xfId="0" applyBorder="1" applyAlignment="1" applyProtection="1">
      <alignment vertical="center"/>
      <protection/>
    </xf>
    <xf numFmtId="0" fontId="0" fillId="0" borderId="113" xfId="0" applyBorder="1" applyAlignment="1" applyProtection="1">
      <alignment vertical="center"/>
      <protection/>
    </xf>
    <xf numFmtId="194" fontId="0" fillId="0" borderId="113" xfId="0" applyNumberFormat="1" applyBorder="1" applyAlignment="1" applyProtection="1">
      <alignment vertical="center"/>
      <protection/>
    </xf>
    <xf numFmtId="194" fontId="0" fillId="0" borderId="114" xfId="0" applyNumberFormat="1" applyBorder="1" applyAlignment="1" applyProtection="1">
      <alignment vertical="center"/>
      <protection/>
    </xf>
    <xf numFmtId="194" fontId="0" fillId="0" borderId="115" xfId="0" applyNumberFormat="1" applyBorder="1" applyAlignment="1" applyProtection="1">
      <alignment vertical="center"/>
      <protection/>
    </xf>
    <xf numFmtId="197" fontId="0" fillId="0" borderId="0" xfId="0" applyNumberFormat="1" applyFill="1" applyBorder="1" applyAlignment="1" applyProtection="1">
      <alignment vertical="center"/>
      <protection/>
    </xf>
    <xf numFmtId="198" fontId="0" fillId="0" borderId="0" xfId="0" applyNumberFormat="1" applyFill="1" applyBorder="1" applyAlignment="1" applyProtection="1">
      <alignment vertical="center"/>
      <protection/>
    </xf>
    <xf numFmtId="194" fontId="0" fillId="0" borderId="0" xfId="0" applyNumberFormat="1" applyFill="1" applyBorder="1" applyAlignment="1" applyProtection="1">
      <alignment vertical="center"/>
      <protection/>
    </xf>
    <xf numFmtId="196" fontId="0" fillId="0" borderId="0" xfId="0" applyNumberFormat="1" applyFont="1" applyFill="1" applyBorder="1" applyAlignment="1" applyProtection="1">
      <alignment vertical="center"/>
      <protection/>
    </xf>
    <xf numFmtId="0" fontId="16"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0" xfId="0" applyFont="1" applyAlignment="1" applyProtection="1">
      <alignment vertical="center"/>
      <protection/>
    </xf>
    <xf numFmtId="0" fontId="0" fillId="41" borderId="116" xfId="0" applyFill="1" applyBorder="1" applyAlignment="1" applyProtection="1">
      <alignment horizontal="center" vertical="center" wrapText="1"/>
      <protection/>
    </xf>
    <xf numFmtId="0" fontId="0" fillId="0" borderId="44" xfId="0" applyFill="1" applyBorder="1" applyAlignment="1" applyProtection="1">
      <alignment horizontal="center" vertical="center"/>
      <protection/>
    </xf>
    <xf numFmtId="0" fontId="0" fillId="0" borderId="117" xfId="0" applyBorder="1" applyAlignment="1" applyProtection="1">
      <alignment horizontal="center" vertical="center"/>
      <protection/>
    </xf>
    <xf numFmtId="0" fontId="0" fillId="0" borderId="17"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18" xfId="0" applyFill="1" applyBorder="1" applyAlignment="1" applyProtection="1">
      <alignment horizontal="center" vertical="center"/>
      <protection/>
    </xf>
    <xf numFmtId="0" fontId="14" fillId="0" borderId="41" xfId="0" applyFont="1" applyBorder="1" applyAlignment="1" applyProtection="1">
      <alignment vertical="center"/>
      <protection/>
    </xf>
    <xf numFmtId="0" fontId="0" fillId="0" borderId="119"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120" xfId="0" applyBorder="1" applyAlignment="1" applyProtection="1">
      <alignment vertical="center"/>
      <protection/>
    </xf>
    <xf numFmtId="0" fontId="0" fillId="41" borderId="120" xfId="0" applyFill="1" applyBorder="1" applyAlignment="1" applyProtection="1">
      <alignment vertical="center" wrapText="1"/>
      <protection/>
    </xf>
    <xf numFmtId="199" fontId="0" fillId="0" borderId="10" xfId="0" applyNumberFormat="1" applyBorder="1" applyAlignment="1" applyProtection="1">
      <alignment vertical="center"/>
      <protection/>
    </xf>
    <xf numFmtId="199" fontId="0" fillId="36" borderId="10" xfId="0" applyNumberFormat="1" applyFill="1" applyBorder="1" applyAlignment="1" applyProtection="1">
      <alignment vertical="center"/>
      <protection/>
    </xf>
    <xf numFmtId="199" fontId="0" fillId="0" borderId="111" xfId="0" applyNumberFormat="1" applyBorder="1" applyAlignment="1" applyProtection="1">
      <alignment vertical="center"/>
      <protection/>
    </xf>
    <xf numFmtId="0" fontId="0" fillId="0" borderId="121" xfId="0" applyBorder="1" applyAlignment="1" applyProtection="1">
      <alignment vertical="center"/>
      <protection/>
    </xf>
    <xf numFmtId="193" fontId="0" fillId="0" borderId="114" xfId="0" applyNumberFormat="1" applyBorder="1" applyAlignment="1" applyProtection="1">
      <alignment vertical="center"/>
      <protection/>
    </xf>
    <xf numFmtId="193" fontId="0" fillId="0" borderId="115" xfId="0" applyNumberFormat="1" applyBorder="1" applyAlignment="1" applyProtection="1">
      <alignment vertical="center"/>
      <protection/>
    </xf>
    <xf numFmtId="0" fontId="0" fillId="42" borderId="0" xfId="0" applyFill="1" applyAlignment="1" applyProtection="1">
      <alignment vertical="center"/>
      <protection/>
    </xf>
    <xf numFmtId="0" fontId="0" fillId="43" borderId="0" xfId="0" applyFill="1" applyAlignment="1" applyProtection="1">
      <alignment vertical="center"/>
      <protection/>
    </xf>
    <xf numFmtId="0" fontId="0" fillId="0" borderId="122" xfId="0" applyBorder="1" applyAlignment="1" applyProtection="1">
      <alignment vertical="center"/>
      <protection/>
    </xf>
    <xf numFmtId="0" fontId="16" fillId="0" borderId="123" xfId="0" applyFont="1" applyBorder="1" applyAlignment="1" applyProtection="1">
      <alignment vertical="center"/>
      <protection/>
    </xf>
    <xf numFmtId="0" fontId="0" fillId="0" borderId="123" xfId="0" applyBorder="1" applyAlignment="1" applyProtection="1">
      <alignment vertical="center"/>
      <protection/>
    </xf>
    <xf numFmtId="0" fontId="0" fillId="0" borderId="124" xfId="0" applyBorder="1" applyAlignment="1" applyProtection="1">
      <alignment vertical="center"/>
      <protection/>
    </xf>
    <xf numFmtId="0" fontId="0" fillId="0" borderId="125" xfId="0" applyBorder="1" applyAlignment="1" applyProtection="1">
      <alignment vertical="center"/>
      <protection/>
    </xf>
    <xf numFmtId="0" fontId="0" fillId="0" borderId="126" xfId="0" applyBorder="1" applyAlignment="1" applyProtection="1">
      <alignment vertical="center"/>
      <protection/>
    </xf>
    <xf numFmtId="0" fontId="0" fillId="41" borderId="12" xfId="0" applyFill="1" applyBorder="1" applyAlignment="1" applyProtection="1">
      <alignment vertical="center"/>
      <protection/>
    </xf>
    <xf numFmtId="0" fontId="0" fillId="41" borderId="13" xfId="0" applyFill="1" applyBorder="1" applyAlignment="1" applyProtection="1">
      <alignment vertical="center"/>
      <protection/>
    </xf>
    <xf numFmtId="0" fontId="0" fillId="0" borderId="16" xfId="0" applyBorder="1" applyAlignment="1" applyProtection="1">
      <alignment horizontal="center" vertical="center"/>
      <protection/>
    </xf>
    <xf numFmtId="0" fontId="0" fillId="0" borderId="36" xfId="0" applyBorder="1" applyAlignment="1" applyProtection="1">
      <alignment vertical="center" wrapText="1"/>
      <protection/>
    </xf>
    <xf numFmtId="207" fontId="0" fillId="42" borderId="117" xfId="0" applyNumberFormat="1" applyFill="1" applyBorder="1" applyAlignment="1" applyProtection="1">
      <alignment vertical="center"/>
      <protection/>
    </xf>
    <xf numFmtId="0" fontId="2" fillId="0" borderId="10" xfId="0" applyFont="1" applyBorder="1" applyAlignment="1" applyProtection="1">
      <alignment horizontal="center" vertical="center" wrapText="1"/>
      <protection/>
    </xf>
    <xf numFmtId="0" fontId="0" fillId="0" borderId="15" xfId="0" applyFont="1" applyBorder="1" applyAlignment="1" applyProtection="1">
      <alignment vertical="center" wrapText="1"/>
      <protection/>
    </xf>
    <xf numFmtId="0" fontId="8" fillId="0" borderId="10" xfId="0" applyFont="1" applyBorder="1" applyAlignment="1" applyProtection="1">
      <alignment horizontal="center"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horizontal="center" vertical="center" wrapText="1"/>
      <protection/>
    </xf>
    <xf numFmtId="198" fontId="0" fillId="43" borderId="15" xfId="0" applyNumberFormat="1" applyFill="1" applyBorder="1" applyAlignment="1" applyProtection="1">
      <alignment horizontal="center" vertical="center"/>
      <protection/>
    </xf>
    <xf numFmtId="197" fontId="0" fillId="0" borderId="10" xfId="0" applyNumberFormat="1" applyBorder="1" applyAlignment="1" applyProtection="1">
      <alignment horizontal="center" vertical="center"/>
      <protection/>
    </xf>
    <xf numFmtId="208"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27" xfId="0" applyBorder="1" applyAlignment="1" applyProtection="1">
      <alignment vertical="center"/>
      <protection/>
    </xf>
    <xf numFmtId="0" fontId="0" fillId="0" borderId="128" xfId="0" applyBorder="1" applyAlignment="1" applyProtection="1">
      <alignment vertical="center"/>
      <protection/>
    </xf>
    <xf numFmtId="0" fontId="0" fillId="0" borderId="128" xfId="0" applyFont="1" applyBorder="1" applyAlignment="1" applyProtection="1">
      <alignment vertical="center"/>
      <protection/>
    </xf>
    <xf numFmtId="0" fontId="0" fillId="0" borderId="129" xfId="0" applyBorder="1" applyAlignment="1" applyProtection="1">
      <alignment vertical="center"/>
      <protection/>
    </xf>
    <xf numFmtId="0" fontId="0" fillId="41" borderId="15" xfId="0" applyFill="1" applyBorder="1" applyAlignment="1" applyProtection="1">
      <alignment vertical="center"/>
      <protection/>
    </xf>
    <xf numFmtId="0" fontId="0" fillId="41" borderId="0" xfId="0" applyFill="1" applyBorder="1" applyAlignment="1" applyProtection="1">
      <alignment vertical="center"/>
      <protection/>
    </xf>
    <xf numFmtId="197" fontId="0" fillId="0" borderId="10" xfId="0" applyNumberFormat="1" applyFont="1" applyBorder="1" applyAlignment="1" applyProtection="1">
      <alignment horizontal="center" vertical="center"/>
      <protection/>
    </xf>
    <xf numFmtId="207" fontId="0" fillId="0" borderId="10" xfId="0" applyNumberFormat="1" applyFont="1" applyFill="1" applyBorder="1" applyAlignment="1" applyProtection="1">
      <alignment horizontal="center" vertical="center"/>
      <protection/>
    </xf>
    <xf numFmtId="0" fontId="0" fillId="41"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36" xfId="0" applyFont="1" applyBorder="1" applyAlignment="1" applyProtection="1">
      <alignment vertical="center" wrapText="1"/>
      <protection/>
    </xf>
    <xf numFmtId="0" fontId="0" fillId="0" borderId="10" xfId="0" applyFont="1" applyBorder="1" applyAlignment="1" applyProtection="1">
      <alignment horizontal="center" vertical="center" wrapText="1"/>
      <protection/>
    </xf>
    <xf numFmtId="0" fontId="0" fillId="0" borderId="37" xfId="0" applyFont="1" applyBorder="1" applyAlignment="1" applyProtection="1">
      <alignment vertical="center" wrapText="1"/>
      <protection/>
    </xf>
    <xf numFmtId="0" fontId="0" fillId="0" borderId="38" xfId="0" applyFont="1" applyBorder="1" applyAlignment="1" applyProtection="1">
      <alignment horizontal="center" vertical="center" wrapText="1"/>
      <protection/>
    </xf>
    <xf numFmtId="197" fontId="0" fillId="0" borderId="10" xfId="0" applyNumberFormat="1" applyFont="1" applyBorder="1" applyAlignment="1" applyProtection="1">
      <alignment horizontal="center" vertical="center"/>
      <protection/>
    </xf>
    <xf numFmtId="208" fontId="0" fillId="0" borderId="10" xfId="0" applyNumberFormat="1" applyFont="1" applyBorder="1" applyAlignment="1" applyProtection="1">
      <alignment horizontal="center" vertical="center"/>
      <protection/>
    </xf>
    <xf numFmtId="207" fontId="0" fillId="0" borderId="1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30" xfId="0" applyBorder="1" applyAlignment="1" applyProtection="1">
      <alignment vertical="center"/>
      <protection/>
    </xf>
    <xf numFmtId="0" fontId="0" fillId="0" borderId="131" xfId="0" applyBorder="1" applyAlignment="1" applyProtection="1">
      <alignment vertical="center"/>
      <protection/>
    </xf>
    <xf numFmtId="0" fontId="16" fillId="0" borderId="123" xfId="0" applyFont="1" applyFill="1" applyBorder="1" applyAlignment="1" applyProtection="1">
      <alignment vertical="center"/>
      <protection/>
    </xf>
    <xf numFmtId="0" fontId="0" fillId="0" borderId="123" xfId="0" applyFill="1" applyBorder="1" applyAlignment="1" applyProtection="1">
      <alignment vertical="center"/>
      <protection/>
    </xf>
    <xf numFmtId="0" fontId="0" fillId="41" borderId="12" xfId="0" applyFont="1" applyFill="1" applyBorder="1" applyAlignment="1" applyProtection="1">
      <alignment vertical="center"/>
      <protection/>
    </xf>
    <xf numFmtId="0" fontId="11" fillId="41" borderId="13" xfId="0" applyFont="1" applyFill="1" applyBorder="1" applyAlignment="1" applyProtection="1">
      <alignment vertical="center"/>
      <protection/>
    </xf>
    <xf numFmtId="181" fontId="0" fillId="0" borderId="10" xfId="0" applyNumberFormat="1" applyBorder="1" applyAlignment="1" applyProtection="1">
      <alignment horizontal="center" vertical="center"/>
      <protection/>
    </xf>
    <xf numFmtId="0" fontId="0" fillId="41" borderId="132" xfId="0" applyFill="1" applyBorder="1" applyAlignment="1" applyProtection="1">
      <alignment vertical="center"/>
      <protection/>
    </xf>
    <xf numFmtId="0" fontId="0" fillId="41" borderId="123" xfId="0" applyFill="1" applyBorder="1" applyAlignment="1" applyProtection="1">
      <alignment vertical="center"/>
      <protection/>
    </xf>
    <xf numFmtId="0" fontId="0" fillId="0" borderId="133" xfId="0" applyBorder="1" applyAlignment="1" applyProtection="1">
      <alignment vertical="center"/>
      <protection/>
    </xf>
    <xf numFmtId="207" fontId="0" fillId="0" borderId="10" xfId="0" applyNumberFormat="1" applyFill="1" applyBorder="1" applyAlignment="1" applyProtection="1">
      <alignment horizontal="center" vertical="center"/>
      <protection/>
    </xf>
    <xf numFmtId="0" fontId="0" fillId="0" borderId="128" xfId="0" applyFill="1" applyBorder="1" applyAlignment="1" applyProtection="1">
      <alignment vertical="center"/>
      <protection/>
    </xf>
    <xf numFmtId="0" fontId="0" fillId="38" borderId="13" xfId="0" applyFill="1" applyBorder="1" applyAlignment="1" applyProtection="1">
      <alignment vertical="center"/>
      <protection/>
    </xf>
    <xf numFmtId="0" fontId="0" fillId="38" borderId="14" xfId="0" applyFill="1" applyBorder="1" applyAlignment="1" applyProtection="1">
      <alignment vertical="center"/>
      <protection/>
    </xf>
    <xf numFmtId="0" fontId="0" fillId="38" borderId="134" xfId="0" applyFill="1" applyBorder="1" applyAlignment="1" applyProtection="1">
      <alignment vertical="center"/>
      <protection/>
    </xf>
    <xf numFmtId="0" fontId="0" fillId="38" borderId="135" xfId="0" applyFill="1" applyBorder="1" applyAlignment="1" applyProtection="1">
      <alignment vertical="center"/>
      <protection/>
    </xf>
    <xf numFmtId="0" fontId="0" fillId="38" borderId="13"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0" xfId="0" applyAlignment="1">
      <alignment horizontal="center" vertical="center"/>
    </xf>
    <xf numFmtId="0" fontId="21" fillId="0" borderId="0" xfId="0" applyFont="1" applyAlignment="1">
      <alignment vertical="center"/>
    </xf>
    <xf numFmtId="0" fontId="22" fillId="0" borderId="0" xfId="0" applyFont="1" applyAlignment="1">
      <alignment horizontal="left" vertical="center"/>
    </xf>
    <xf numFmtId="0" fontId="16" fillId="0" borderId="10" xfId="0" applyFont="1" applyBorder="1" applyAlignment="1" applyProtection="1">
      <alignment horizontal="center" vertical="center" shrinkToFit="1"/>
      <protection/>
    </xf>
    <xf numFmtId="0" fontId="0" fillId="38" borderId="106" xfId="0" applyFill="1" applyBorder="1" applyAlignment="1" applyProtection="1">
      <alignment vertical="center"/>
      <protection/>
    </xf>
    <xf numFmtId="0" fontId="0" fillId="38" borderId="11" xfId="0" applyFill="1" applyBorder="1" applyAlignment="1" applyProtection="1">
      <alignment vertical="center" wrapText="1"/>
      <protection/>
    </xf>
    <xf numFmtId="0" fontId="0" fillId="40" borderId="10" xfId="0" applyFill="1" applyBorder="1" applyAlignment="1" applyProtection="1">
      <alignment vertical="center"/>
      <protection locked="0"/>
    </xf>
    <xf numFmtId="0" fontId="0" fillId="40" borderId="10" xfId="0" applyFill="1" applyBorder="1" applyAlignment="1" applyProtection="1">
      <alignment horizontal="center" vertical="center"/>
      <protection locked="0"/>
    </xf>
    <xf numFmtId="0" fontId="14" fillId="35" borderId="0"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39" xfId="0" applyFill="1" applyBorder="1" applyAlignment="1" applyProtection="1">
      <alignment vertical="center"/>
      <protection/>
    </xf>
    <xf numFmtId="0" fontId="0" fillId="35" borderId="0" xfId="0" applyFill="1" applyBorder="1" applyAlignment="1" applyProtection="1">
      <alignment vertical="center"/>
      <protection/>
    </xf>
    <xf numFmtId="0" fontId="0" fillId="35" borderId="39" xfId="0" applyFill="1" applyBorder="1" applyAlignment="1" applyProtection="1">
      <alignment vertical="center"/>
      <protection/>
    </xf>
    <xf numFmtId="0" fontId="0" fillId="39" borderId="0" xfId="0" applyFill="1" applyBorder="1" applyAlignment="1" applyProtection="1">
      <alignment vertical="center"/>
      <protection/>
    </xf>
    <xf numFmtId="0" fontId="0" fillId="39" borderId="39" xfId="0" applyFill="1" applyBorder="1" applyAlignment="1" applyProtection="1">
      <alignment vertical="center"/>
      <protection/>
    </xf>
    <xf numFmtId="0" fontId="0" fillId="41" borderId="134" xfId="0" applyFont="1" applyFill="1" applyBorder="1" applyAlignment="1" applyProtection="1">
      <alignment vertical="center"/>
      <protection/>
    </xf>
    <xf numFmtId="0" fontId="0" fillId="41" borderId="134" xfId="0" applyFill="1" applyBorder="1" applyAlignment="1" applyProtection="1">
      <alignment vertical="center"/>
      <protection/>
    </xf>
    <xf numFmtId="0" fontId="0" fillId="41" borderId="136" xfId="0" applyFill="1" applyBorder="1" applyAlignment="1" applyProtection="1">
      <alignment vertical="center"/>
      <protection/>
    </xf>
    <xf numFmtId="0" fontId="0" fillId="41" borderId="10" xfId="0" applyFill="1" applyBorder="1" applyAlignment="1" applyProtection="1">
      <alignment horizontal="center" vertical="center"/>
      <protection/>
    </xf>
    <xf numFmtId="0" fontId="18" fillId="0" borderId="0" xfId="0" applyFont="1" applyAlignment="1">
      <alignment vertical="center"/>
    </xf>
    <xf numFmtId="14" fontId="0" fillId="0" borderId="0" xfId="0" applyNumberFormat="1" applyAlignment="1" quotePrefix="1">
      <alignment vertical="center"/>
    </xf>
    <xf numFmtId="0" fontId="0" fillId="0" borderId="10" xfId="0" applyBorder="1" applyAlignment="1">
      <alignment vertical="center"/>
    </xf>
    <xf numFmtId="0" fontId="0" fillId="0" borderId="39" xfId="0" applyBorder="1" applyAlignment="1">
      <alignment horizontal="center" vertical="center"/>
    </xf>
    <xf numFmtId="0" fontId="0" fillId="0" borderId="11" xfId="0" applyBorder="1" applyAlignment="1" applyProtection="1">
      <alignment horizontal="center" vertical="center"/>
      <protection/>
    </xf>
    <xf numFmtId="0" fontId="0" fillId="0" borderId="137" xfId="0" applyBorder="1" applyAlignment="1">
      <alignment horizontal="center" vertical="center"/>
    </xf>
    <xf numFmtId="0" fontId="0" fillId="0" borderId="138" xfId="0" applyBorder="1" applyAlignment="1">
      <alignment vertical="center"/>
    </xf>
    <xf numFmtId="0" fontId="0" fillId="0" borderId="139" xfId="0" applyBorder="1" applyAlignment="1">
      <alignment horizontal="center" vertical="center"/>
    </xf>
    <xf numFmtId="0" fontId="0" fillId="0" borderId="140" xfId="0" applyBorder="1" applyAlignment="1">
      <alignment vertical="center"/>
    </xf>
    <xf numFmtId="0" fontId="0" fillId="0" borderId="11" xfId="0" applyBorder="1" applyAlignment="1">
      <alignment horizontal="center" vertical="center"/>
    </xf>
    <xf numFmtId="0" fontId="0" fillId="0" borderId="141" xfId="0" applyBorder="1" applyAlignment="1">
      <alignmen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shrinkToFit="1"/>
    </xf>
    <xf numFmtId="0" fontId="0" fillId="0" borderId="35" xfId="0" applyBorder="1" applyAlignment="1">
      <alignment horizontal="center" vertical="center"/>
    </xf>
    <xf numFmtId="0" fontId="0" fillId="0" borderId="142" xfId="0" applyBorder="1" applyAlignment="1">
      <alignment vertical="center"/>
    </xf>
    <xf numFmtId="0" fontId="0" fillId="0" borderId="143" xfId="0"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xf>
    <xf numFmtId="0" fontId="0" fillId="0" borderId="13" xfId="0" applyBorder="1" applyAlignment="1">
      <alignment horizontal="center" vertical="center"/>
    </xf>
    <xf numFmtId="0" fontId="16" fillId="0" borderId="144" xfId="0" applyFont="1" applyBorder="1" applyAlignment="1">
      <alignment horizontal="left" vertical="center"/>
    </xf>
    <xf numFmtId="0" fontId="0" fillId="0" borderId="144" xfId="0" applyBorder="1" applyAlignment="1">
      <alignment vertical="center"/>
    </xf>
    <xf numFmtId="0" fontId="0" fillId="0" borderId="144" xfId="0" applyBorder="1" applyAlignment="1">
      <alignment horizontal="center" vertical="center"/>
    </xf>
    <xf numFmtId="0" fontId="16" fillId="0" borderId="11" xfId="0" applyFont="1" applyBorder="1" applyAlignment="1">
      <alignment horizontal="left" vertical="center"/>
    </xf>
    <xf numFmtId="0" fontId="0" fillId="0" borderId="11" xfId="0" applyBorder="1" applyAlignment="1">
      <alignment vertical="center"/>
    </xf>
    <xf numFmtId="0" fontId="0" fillId="0" borderId="141" xfId="0" applyBorder="1" applyAlignment="1">
      <alignment vertical="center" wrapText="1"/>
    </xf>
    <xf numFmtId="0" fontId="0" fillId="0" borderId="145" xfId="0" applyBorder="1" applyAlignment="1">
      <alignment horizontal="center" vertical="center"/>
    </xf>
    <xf numFmtId="0" fontId="0" fillId="0" borderId="146" xfId="0" applyBorder="1" applyAlignment="1">
      <alignment vertical="center" wrapText="1"/>
    </xf>
    <xf numFmtId="0" fontId="0" fillId="33" borderId="0" xfId="0" applyFill="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145" xfId="0" applyFill="1" applyBorder="1" applyAlignment="1" applyProtection="1">
      <alignment horizontal="center" vertical="center"/>
      <protection locked="0"/>
    </xf>
    <xf numFmtId="0" fontId="0" fillId="33" borderId="10" xfId="0" applyFill="1" applyBorder="1" applyAlignment="1" applyProtection="1">
      <alignment horizontal="right" vertical="center"/>
      <protection locked="0"/>
    </xf>
    <xf numFmtId="0" fontId="0" fillId="0" borderId="140" xfId="0" applyBorder="1" applyAlignment="1">
      <alignment vertical="center" wrapText="1"/>
    </xf>
    <xf numFmtId="0" fontId="0" fillId="0" borderId="147" xfId="0" applyBorder="1" applyAlignment="1">
      <alignment horizontal="center" vertical="center"/>
    </xf>
    <xf numFmtId="0" fontId="23" fillId="38" borderId="0" xfId="0" applyFont="1" applyFill="1" applyAlignment="1">
      <alignment vertical="center"/>
    </xf>
    <xf numFmtId="0" fontId="0" fillId="0" borderId="10" xfId="0" applyBorder="1" applyAlignment="1">
      <alignment horizontal="left" vertical="top"/>
    </xf>
    <xf numFmtId="0" fontId="24" fillId="0" borderId="10" xfId="0" applyFont="1" applyBorder="1" applyAlignment="1">
      <alignment horizontal="justify" vertical="center" wrapText="1"/>
    </xf>
    <xf numFmtId="0" fontId="25" fillId="0" borderId="0" xfId="0" applyFont="1" applyBorder="1" applyAlignment="1">
      <alignment vertical="center" wrapText="1"/>
    </xf>
    <xf numFmtId="0" fontId="0" fillId="0" borderId="1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pplyProtection="1">
      <alignment vertical="center"/>
      <protection/>
    </xf>
    <xf numFmtId="0" fontId="0" fillId="0" borderId="49" xfId="0" applyBorder="1" applyAlignment="1" applyProtection="1">
      <alignment vertical="center"/>
      <protection/>
    </xf>
    <xf numFmtId="0" fontId="0" fillId="0" borderId="10" xfId="0" applyFill="1" applyBorder="1" applyAlignment="1" applyProtection="1">
      <alignment horizontal="center" vertical="center" wrapText="1"/>
      <protection/>
    </xf>
    <xf numFmtId="0" fontId="29" fillId="0" borderId="15" xfId="0" applyFont="1" applyBorder="1" applyAlignment="1" applyProtection="1">
      <alignment vertical="center"/>
      <protection/>
    </xf>
    <xf numFmtId="0" fontId="0" fillId="44" borderId="10" xfId="0" applyFill="1" applyBorder="1" applyAlignment="1" applyProtection="1">
      <alignment horizontal="center" vertical="center"/>
      <protection/>
    </xf>
    <xf numFmtId="0" fontId="30" fillId="0" borderId="0" xfId="0" applyFont="1" applyBorder="1" applyAlignment="1" applyProtection="1">
      <alignment vertical="center"/>
      <protection/>
    </xf>
    <xf numFmtId="0" fontId="0" fillId="0" borderId="48" xfId="0" applyBorder="1" applyAlignment="1" applyProtection="1">
      <alignment vertical="center"/>
      <protection/>
    </xf>
    <xf numFmtId="0" fontId="0" fillId="38" borderId="10" xfId="0" applyFill="1" applyBorder="1" applyAlignment="1" applyProtection="1">
      <alignment horizontal="center" vertical="center"/>
      <protection locked="0"/>
    </xf>
    <xf numFmtId="0" fontId="8" fillId="33" borderId="10" xfId="0" applyFont="1" applyFill="1" applyBorder="1" applyAlignment="1" applyProtection="1">
      <alignment horizontal="center" vertical="center" wrapText="1"/>
      <protection locked="0"/>
    </xf>
    <xf numFmtId="0" fontId="0" fillId="0" borderId="0" xfId="0" applyFont="1" applyAlignment="1" applyProtection="1">
      <alignment vertical="center"/>
      <protection/>
    </xf>
    <xf numFmtId="0" fontId="0" fillId="34" borderId="10" xfId="0" applyFill="1" applyBorder="1" applyAlignment="1" applyProtection="1">
      <alignment vertical="center"/>
      <protection locked="0"/>
    </xf>
    <xf numFmtId="0" fontId="6" fillId="34" borderId="10" xfId="0" applyFont="1" applyFill="1" applyBorder="1" applyAlignment="1" applyProtection="1">
      <alignment horizontal="left" vertical="top" wrapText="1"/>
      <protection locked="0"/>
    </xf>
    <xf numFmtId="0" fontId="6" fillId="34" borderId="10" xfId="0" applyFont="1" applyFill="1" applyBorder="1" applyAlignment="1" applyProtection="1">
      <alignment horizontal="justify" vertical="top" wrapText="1"/>
      <protection locked="0"/>
    </xf>
    <xf numFmtId="0" fontId="0" fillId="34" borderId="17" xfId="0" applyFill="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20" fillId="0" borderId="17" xfId="0" applyFont="1" applyBorder="1" applyAlignment="1">
      <alignment horizontal="left" vertical="center" wrapText="1"/>
    </xf>
    <xf numFmtId="0" fontId="20" fillId="0" borderId="11" xfId="0" applyFont="1" applyBorder="1" applyAlignment="1">
      <alignment horizontal="left" vertical="center" wrapText="1"/>
    </xf>
    <xf numFmtId="0" fontId="20" fillId="0" borderId="18" xfId="0" applyFont="1" applyBorder="1" applyAlignment="1">
      <alignment horizontal="left" vertical="center" wrapText="1"/>
    </xf>
    <xf numFmtId="0" fontId="25" fillId="0" borderId="48" xfId="0" applyFont="1" applyBorder="1" applyAlignment="1">
      <alignment horizontal="left" vertical="center" wrapText="1"/>
    </xf>
    <xf numFmtId="0" fontId="25" fillId="0" borderId="0" xfId="0" applyFont="1" applyBorder="1" applyAlignment="1">
      <alignment horizontal="left" vertical="center" wrapText="1"/>
    </xf>
    <xf numFmtId="0" fontId="0" fillId="34" borderId="148" xfId="0" applyFont="1" applyFill="1" applyBorder="1" applyAlignment="1" applyProtection="1">
      <alignment horizontal="center" vertical="center"/>
      <protection locked="0"/>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10" xfId="0" applyBorder="1" applyAlignment="1" applyProtection="1">
      <alignment vertical="center" wrapText="1"/>
      <protection/>
    </xf>
    <xf numFmtId="0" fontId="0" fillId="0" borderId="36"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0" fillId="0" borderId="34"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106" xfId="0" applyBorder="1" applyAlignment="1" applyProtection="1">
      <alignment horizontal="left" vertical="center"/>
      <protection/>
    </xf>
    <xf numFmtId="0" fontId="0" fillId="39" borderId="10" xfId="0" applyFill="1" applyBorder="1" applyAlignment="1" applyProtection="1">
      <alignment horizontal="center" vertical="center"/>
      <protection/>
    </xf>
    <xf numFmtId="0" fontId="14" fillId="39" borderId="0" xfId="0" applyFont="1" applyFill="1" applyBorder="1" applyAlignment="1" applyProtection="1">
      <alignment vertical="center" shrinkToFit="1"/>
      <protection/>
    </xf>
    <xf numFmtId="0" fontId="0" fillId="39" borderId="0" xfId="0" applyFill="1" applyBorder="1" applyAlignment="1">
      <alignment vertical="center" shrinkToFit="1"/>
    </xf>
    <xf numFmtId="0" fontId="0" fillId="0" borderId="11" xfId="0" applyBorder="1" applyAlignment="1" applyProtection="1">
      <alignment horizontal="center" vertical="center"/>
      <protection/>
    </xf>
    <xf numFmtId="0" fontId="0" fillId="0" borderId="11" xfId="0" applyBorder="1" applyAlignment="1" applyProtection="1">
      <alignment vertical="center"/>
      <protection/>
    </xf>
    <xf numFmtId="0" fontId="0" fillId="0" borderId="18" xfId="0" applyBorder="1" applyAlignment="1" applyProtection="1">
      <alignment vertical="center"/>
      <protection/>
    </xf>
    <xf numFmtId="0" fontId="0" fillId="0" borderId="10" xfId="0" applyBorder="1" applyAlignment="1" applyProtection="1">
      <alignment vertical="center"/>
      <protection/>
    </xf>
    <xf numFmtId="0" fontId="0" fillId="0" borderId="17"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143"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0"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106" xfId="0" applyBorder="1" applyAlignment="1" applyProtection="1">
      <alignment vertical="center" wrapText="1"/>
      <protection/>
    </xf>
    <xf numFmtId="0" fontId="0" fillId="0" borderId="134" xfId="0" applyBorder="1" applyAlignment="1" applyProtection="1">
      <alignment vertical="center" wrapText="1"/>
      <protection/>
    </xf>
    <xf numFmtId="0" fontId="0" fillId="0" borderId="136" xfId="0" applyBorder="1" applyAlignment="1" applyProtection="1">
      <alignment vertical="center" wrapText="1"/>
      <protection/>
    </xf>
    <xf numFmtId="0" fontId="0" fillId="0" borderId="17" xfId="0" applyBorder="1" applyAlignment="1" applyProtection="1">
      <alignment vertical="center"/>
      <protection/>
    </xf>
    <xf numFmtId="0" fontId="0" fillId="0" borderId="17"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50" xfId="0" applyBorder="1" applyAlignment="1" applyProtection="1">
      <alignment vertical="center"/>
      <protection/>
    </xf>
    <xf numFmtId="0" fontId="0" fillId="0" borderId="151" xfId="0" applyBorder="1" applyAlignment="1" applyProtection="1">
      <alignment vertical="center"/>
      <protection/>
    </xf>
    <xf numFmtId="0" fontId="0" fillId="0" borderId="152" xfId="0" applyBorder="1" applyAlignment="1" applyProtection="1">
      <alignment vertical="center"/>
      <protection/>
    </xf>
    <xf numFmtId="0" fontId="0" fillId="0" borderId="153" xfId="0" applyBorder="1" applyAlignment="1" applyProtection="1">
      <alignment vertical="center"/>
      <protection/>
    </xf>
    <xf numFmtId="0" fontId="0" fillId="0" borderId="154" xfId="0" applyBorder="1" applyAlignment="1" applyProtection="1">
      <alignment horizontal="center" vertical="center" wrapText="1"/>
      <protection/>
    </xf>
    <xf numFmtId="0" fontId="0" fillId="0" borderId="155" xfId="0" applyBorder="1" applyAlignment="1" applyProtection="1">
      <alignment horizontal="center" vertical="center" wrapText="1"/>
      <protection/>
    </xf>
    <xf numFmtId="0" fontId="0" fillId="0" borderId="106" xfId="0" applyBorder="1" applyAlignment="1" applyProtection="1">
      <alignment horizontal="center" vertical="center"/>
      <protection/>
    </xf>
    <xf numFmtId="0" fontId="0" fillId="0" borderId="134" xfId="0" applyBorder="1" applyAlignment="1" applyProtection="1">
      <alignment horizontal="center" vertical="center"/>
      <protection/>
    </xf>
    <xf numFmtId="0" fontId="0" fillId="0" borderId="13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56" xfId="0" applyBorder="1" applyAlignment="1" applyProtection="1">
      <alignment horizontal="center" vertical="center"/>
      <protection/>
    </xf>
    <xf numFmtId="0" fontId="0" fillId="41" borderId="157" xfId="0" applyFill="1" applyBorder="1" applyAlignment="1" applyProtection="1">
      <alignment horizontal="center" vertical="center"/>
      <protection/>
    </xf>
    <xf numFmtId="0" fontId="0" fillId="41" borderId="144" xfId="0" applyFill="1" applyBorder="1" applyAlignment="1" applyProtection="1">
      <alignment horizontal="center" vertical="center"/>
      <protection/>
    </xf>
    <xf numFmtId="0" fontId="0" fillId="41" borderId="158" xfId="0" applyFill="1" applyBorder="1" applyAlignment="1" applyProtection="1">
      <alignment horizontal="center" vertical="center"/>
      <protection/>
    </xf>
    <xf numFmtId="0" fontId="0" fillId="0" borderId="94" xfId="0" applyFill="1" applyBorder="1" applyAlignment="1" applyProtection="1">
      <alignment horizontal="left" vertical="center"/>
      <protection/>
    </xf>
    <xf numFmtId="0" fontId="0" fillId="0" borderId="63" xfId="0" applyBorder="1" applyAlignment="1" applyProtection="1">
      <alignment vertical="center"/>
      <protection/>
    </xf>
    <xf numFmtId="0" fontId="0" fillId="0" borderId="90" xfId="0" applyBorder="1" applyAlignment="1" applyProtection="1">
      <alignment horizontal="left" vertical="center"/>
      <protection/>
    </xf>
    <xf numFmtId="0" fontId="0" fillId="0" borderId="88" xfId="0" applyBorder="1" applyAlignment="1" applyProtection="1">
      <alignment vertical="center"/>
      <protection/>
    </xf>
    <xf numFmtId="0" fontId="0" fillId="0" borderId="95" xfId="0" applyBorder="1" applyAlignment="1" applyProtection="1">
      <alignment horizontal="left" vertical="center"/>
      <protection/>
    </xf>
    <xf numFmtId="0" fontId="0" fillId="0" borderId="85" xfId="0" applyBorder="1" applyAlignment="1" applyProtection="1">
      <alignment vertical="center"/>
      <protection/>
    </xf>
    <xf numFmtId="0" fontId="0" fillId="0" borderId="17" xfId="0" applyFill="1" applyBorder="1" applyAlignment="1" applyProtection="1">
      <alignment vertical="center"/>
      <protection/>
    </xf>
    <xf numFmtId="0" fontId="0" fillId="0" borderId="143" xfId="0" applyBorder="1" applyAlignment="1" applyProtection="1">
      <alignment horizontal="center" vertical="center"/>
      <protection/>
    </xf>
    <xf numFmtId="0" fontId="0" fillId="41" borderId="159" xfId="0" applyFill="1" applyBorder="1" applyAlignment="1" applyProtection="1">
      <alignment horizontal="center" vertical="center"/>
      <protection/>
    </xf>
    <xf numFmtId="0" fontId="0" fillId="41" borderId="160" xfId="0" applyFill="1" applyBorder="1" applyAlignment="1" applyProtection="1">
      <alignment horizontal="center" vertical="center"/>
      <protection/>
    </xf>
    <xf numFmtId="0" fontId="0" fillId="41" borderId="161" xfId="0" applyFill="1" applyBorder="1" applyAlignment="1" applyProtection="1">
      <alignment horizontal="center" vertical="center"/>
      <protection/>
    </xf>
    <xf numFmtId="0" fontId="0" fillId="0" borderId="157" xfId="0" applyBorder="1" applyAlignment="1" applyProtection="1">
      <alignment horizontal="center" vertical="center"/>
      <protection/>
    </xf>
    <xf numFmtId="0" fontId="0" fillId="0" borderId="162" xfId="0" applyBorder="1" applyAlignment="1" applyProtection="1">
      <alignment horizontal="center" vertical="center"/>
      <protection/>
    </xf>
    <xf numFmtId="0" fontId="0" fillId="0" borderId="163"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64" xfId="0" applyFill="1" applyBorder="1" applyAlignment="1" applyProtection="1">
      <alignment horizontal="center" vertical="center" wrapText="1"/>
      <protection/>
    </xf>
    <xf numFmtId="0" fontId="0" fillId="0" borderId="106" xfId="0" applyFill="1" applyBorder="1" applyAlignment="1" applyProtection="1">
      <alignment horizontal="center" vertical="center" wrapText="1"/>
      <protection/>
    </xf>
    <xf numFmtId="0" fontId="0" fillId="38" borderId="165" xfId="0" applyFill="1" applyBorder="1" applyAlignment="1" applyProtection="1">
      <alignment horizontal="center"/>
      <protection/>
    </xf>
    <xf numFmtId="0" fontId="0" fillId="38" borderId="143" xfId="0" applyFill="1" applyBorder="1" applyAlignment="1" applyProtection="1">
      <alignment horizontal="center"/>
      <protection/>
    </xf>
    <xf numFmtId="0" fontId="0" fillId="38" borderId="15" xfId="0" applyFill="1" applyBorder="1" applyAlignment="1" applyProtection="1">
      <alignment horizontal="center"/>
      <protection/>
    </xf>
    <xf numFmtId="0" fontId="0" fillId="38" borderId="39" xfId="0" applyFill="1" applyBorder="1" applyAlignment="1" applyProtection="1">
      <alignment horizontal="center"/>
      <protection/>
    </xf>
    <xf numFmtId="0" fontId="0" fillId="0" borderId="166"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41" borderId="167" xfId="0" applyFill="1" applyBorder="1" applyAlignment="1" applyProtection="1">
      <alignment horizontal="center" vertical="center"/>
      <protection/>
    </xf>
    <xf numFmtId="0" fontId="0" fillId="41" borderId="116" xfId="0"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35" xfId="0" applyFill="1" applyBorder="1" applyAlignment="1" applyProtection="1">
      <alignment horizontal="left" vertical="center"/>
      <protection/>
    </xf>
    <xf numFmtId="0" fontId="0" fillId="0" borderId="107" xfId="0" applyFill="1" applyBorder="1" applyAlignment="1" applyProtection="1">
      <alignment horizontal="left" vertical="center"/>
      <protection/>
    </xf>
    <xf numFmtId="0" fontId="0" fillId="0" borderId="10" xfId="0" applyFill="1" applyBorder="1" applyAlignment="1" applyProtection="1">
      <alignment horizontal="center" vertical="center" wrapText="1"/>
      <protection/>
    </xf>
    <xf numFmtId="0" fontId="0" fillId="38" borderId="15" xfId="0" applyFill="1" applyBorder="1" applyAlignment="1" applyProtection="1">
      <alignment horizontal="center" vertical="top" wrapText="1"/>
      <protection/>
    </xf>
    <xf numFmtId="0" fontId="0" fillId="38" borderId="39" xfId="0" applyFill="1" applyBorder="1" applyAlignment="1" applyProtection="1">
      <alignment horizontal="center" vertical="top" wrapText="1"/>
      <protection/>
    </xf>
    <xf numFmtId="0" fontId="0" fillId="38" borderId="19" xfId="0" applyFill="1" applyBorder="1" applyAlignment="1" applyProtection="1">
      <alignment horizontal="center" vertical="top" wrapText="1"/>
      <protection/>
    </xf>
    <xf numFmtId="0" fontId="0" fillId="38" borderId="147" xfId="0" applyFill="1" applyBorder="1" applyAlignment="1" applyProtection="1">
      <alignment horizontal="center" vertical="top" wrapText="1"/>
      <protection/>
    </xf>
    <xf numFmtId="0" fontId="0" fillId="0" borderId="105" xfId="0" applyFill="1" applyBorder="1" applyAlignment="1" applyProtection="1">
      <alignment horizontal="left" vertical="center" wrapText="1"/>
      <protection/>
    </xf>
    <xf numFmtId="0" fontId="0" fillId="0" borderId="145" xfId="0" applyFill="1" applyBorder="1" applyAlignment="1" applyProtection="1">
      <alignment horizontal="left" vertical="center" wrapText="1"/>
      <protection/>
    </xf>
    <xf numFmtId="0" fontId="0" fillId="0" borderId="168" xfId="0" applyFill="1" applyBorder="1" applyAlignment="1" applyProtection="1">
      <alignment horizontal="left" vertical="center" wrapText="1"/>
      <protection/>
    </xf>
    <xf numFmtId="0" fontId="0" fillId="0" borderId="12" xfId="0" applyBorder="1" applyAlignment="1" applyProtection="1">
      <alignment horizontal="center" vertical="center"/>
      <protection/>
    </xf>
    <xf numFmtId="0" fontId="0" fillId="0" borderId="169" xfId="0" applyBorder="1" applyAlignment="1" applyProtection="1">
      <alignment horizontal="center" vertical="center"/>
      <protection/>
    </xf>
    <xf numFmtId="0" fontId="0" fillId="0" borderId="170" xfId="0" applyBorder="1" applyAlignment="1" applyProtection="1">
      <alignment horizontal="center" vertical="center"/>
      <protection/>
    </xf>
    <xf numFmtId="0" fontId="0" fillId="0" borderId="136" xfId="0" applyBorder="1" applyAlignment="1" applyProtection="1">
      <alignment horizontal="center" vertical="center"/>
      <protection/>
    </xf>
    <xf numFmtId="0" fontId="0" fillId="41" borderId="0" xfId="0" applyFill="1" applyBorder="1" applyAlignment="1" applyProtection="1">
      <alignment horizontal="center" vertical="center"/>
      <protection/>
    </xf>
    <xf numFmtId="0" fontId="0" fillId="0" borderId="110" xfId="0" applyBorder="1" applyAlignment="1" applyProtection="1">
      <alignment vertical="center"/>
      <protection/>
    </xf>
    <xf numFmtId="0" fontId="0" fillId="41" borderId="110" xfId="0" applyFill="1" applyBorder="1" applyAlignment="1" applyProtection="1">
      <alignment vertical="center" wrapText="1"/>
      <protection/>
    </xf>
    <xf numFmtId="0" fontId="0" fillId="41" borderId="18" xfId="0" applyFill="1" applyBorder="1" applyAlignment="1" applyProtection="1">
      <alignment vertical="center"/>
      <protection/>
    </xf>
    <xf numFmtId="0" fontId="0" fillId="0" borderId="171" xfId="0" applyBorder="1" applyAlignment="1" applyProtection="1">
      <alignment vertical="center"/>
      <protection/>
    </xf>
    <xf numFmtId="0" fontId="0" fillId="0" borderId="23" xfId="0" applyBorder="1" applyAlignment="1" applyProtection="1">
      <alignment vertical="center"/>
      <protection/>
    </xf>
    <xf numFmtId="0" fontId="0" fillId="0" borderId="172" xfId="0" applyBorder="1" applyAlignment="1" applyProtection="1">
      <alignment horizontal="center" vertical="center"/>
      <protection/>
    </xf>
    <xf numFmtId="0" fontId="0" fillId="0" borderId="117" xfId="0" applyBorder="1" applyAlignment="1" applyProtection="1">
      <alignment horizontal="center" vertical="center"/>
      <protection/>
    </xf>
    <xf numFmtId="0" fontId="0" fillId="0" borderId="173" xfId="0" applyBorder="1" applyAlignment="1" applyProtection="1">
      <alignment horizontal="center" vertical="center"/>
      <protection/>
    </xf>
    <xf numFmtId="0" fontId="0" fillId="0" borderId="174" xfId="0" applyBorder="1" applyAlignment="1" applyProtection="1">
      <alignment horizontal="center" vertical="center"/>
      <protection/>
    </xf>
    <xf numFmtId="0" fontId="0" fillId="41" borderId="41" xfId="0" applyFill="1" applyBorder="1" applyAlignment="1" applyProtection="1">
      <alignment horizontal="center" vertical="center"/>
      <protection/>
    </xf>
    <xf numFmtId="0" fontId="0" fillId="38" borderId="51" xfId="0" applyFill="1" applyBorder="1" applyAlignment="1" applyProtection="1">
      <alignment horizontal="center"/>
      <protection/>
    </xf>
    <xf numFmtId="0" fontId="0" fillId="38" borderId="175" xfId="0" applyFill="1" applyBorder="1" applyAlignment="1" applyProtection="1">
      <alignment horizontal="center"/>
      <protection/>
    </xf>
    <xf numFmtId="0" fontId="0" fillId="38" borderId="175" xfId="0" applyFill="1" applyBorder="1" applyAlignment="1" applyProtection="1">
      <alignment horizontal="center" vertical="top" wrapText="1"/>
      <protection/>
    </xf>
    <xf numFmtId="0" fontId="0" fillId="38" borderId="176" xfId="0" applyFill="1" applyBorder="1" applyAlignment="1" applyProtection="1">
      <alignment horizontal="center" vertical="top" wrapText="1"/>
      <protection/>
    </xf>
    <xf numFmtId="0" fontId="0" fillId="0" borderId="1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8"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latin typeface="ＭＳ Ｐゴシック"/>
                <a:ea typeface="ＭＳ Ｐゴシック"/>
                <a:cs typeface="ＭＳ Ｐゴシック"/>
              </a:rPr>
              <a:t>検量線</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'!$D$15:$D$24</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'!$E$15:$E$24</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'!$F$15:$F$24</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'!$G$15:$G$24</c:f>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'!$H$15:$H$24</c:f>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'!$I$15:$I$24</c:f>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'!$J$15:$J$24</c:f>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'!$K$15:$K$24</c:f>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'!$L$15:$L$24</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'多点検量線 '!$C$15:$C$24</c:f>
              <c:numCache/>
            </c:numRef>
          </c:xVal>
          <c:yVal>
            <c:numRef>
              <c:f>'多点検量線 '!$M$15:$M$24</c:f>
              <c:numCache/>
            </c:numRef>
          </c:yVal>
          <c:smooth val="0"/>
        </c:ser>
        <c:axId val="60943773"/>
        <c:axId val="11623046"/>
      </c:scatterChart>
      <c:valAx>
        <c:axId val="60943773"/>
        <c:scaling>
          <c:orientation val="minMax"/>
        </c:scaling>
        <c:axPos val="b"/>
        <c:delete val="0"/>
        <c:numFmt formatCode="General" sourceLinked="1"/>
        <c:majorTickMark val="in"/>
        <c:minorTickMark val="none"/>
        <c:tickLblPos val="nextTo"/>
        <c:spPr>
          <a:ln w="3175">
            <a:solidFill>
              <a:srgbClr val="000000"/>
            </a:solidFill>
          </a:ln>
        </c:spPr>
        <c:crossAx val="11623046"/>
        <c:crosses val="autoZero"/>
        <c:crossBetween val="midCat"/>
        <c:dispUnits/>
      </c:valAx>
      <c:valAx>
        <c:axId val="116230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94377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多点検量線!#REF!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1"/>
            <c:dispRSqr val="0"/>
            <c:trendlineLbl>
              <c:txPr>
                <a:bodyPr vert="horz" rot="0" anchor="ctr"/>
                <a:lstStyle/>
                <a:p>
                  <a:pPr algn="ctr" rtl="1">
                    <a:defRPr lang="en-US" cap="none" sz="150" b="0" i="0" u="none" baseline="0">
                      <a:solidFill>
                        <a:srgbClr val="000000"/>
                      </a:solidFill>
                      <a:latin typeface="ＭＳ Ｐゴシック"/>
                      <a:ea typeface="ＭＳ Ｐゴシック"/>
                      <a:cs typeface="ＭＳ Ｐゴシック"/>
                    </a:defRPr>
                  </a:pPr>
                </a:p>
              </c:txPr>
              <c:numFmt formatCode="General"/>
            </c:trendlineLbl>
          </c:trendline>
          <c:xVal>
            <c:strRef>
              <c:f>'多点検量線 '!#REF!</c:f>
              <c:strCache>
                <c:ptCount val="1"/>
                <c:pt idx="0">
                  <c:v>1</c:v>
                </c:pt>
              </c:strCache>
            </c:strRef>
          </c:xVal>
          <c:yVal>
            <c:numRef>
              <c:f>'多点検量線 '!#REF!</c:f>
              <c:numCache>
                <c:ptCount val="1"/>
                <c:pt idx="0">
                  <c:v>1</c:v>
                </c:pt>
              </c:numCache>
            </c:numRef>
          </c:yVal>
          <c:smooth val="0"/>
        </c:ser>
        <c:axId val="37498551"/>
        <c:axId val="1942640"/>
      </c:scatterChart>
      <c:valAx>
        <c:axId val="37498551"/>
        <c:scaling>
          <c:orientation val="minMax"/>
        </c:scaling>
        <c:axPos val="b"/>
        <c:delete val="0"/>
        <c:numFmt formatCode="General" sourceLinked="1"/>
        <c:majorTickMark val="in"/>
        <c:minorTickMark val="none"/>
        <c:tickLblPos val="nextTo"/>
        <c:spPr>
          <a:ln w="3175">
            <a:solidFill>
              <a:srgbClr val="000000"/>
            </a:solidFill>
          </a:ln>
        </c:spPr>
        <c:crossAx val="1942640"/>
        <c:crosses val="autoZero"/>
        <c:crossBetween val="midCat"/>
        <c:dispUnits/>
      </c:valAx>
      <c:valAx>
        <c:axId val="19426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498551"/>
        <c:crosses val="autoZero"/>
        <c:crossBetween val="midCat"/>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119</xdr:row>
      <xdr:rowOff>0</xdr:rowOff>
    </xdr:from>
    <xdr:to>
      <xdr:col>9</xdr:col>
      <xdr:colOff>19050</xdr:colOff>
      <xdr:row>119</xdr:row>
      <xdr:rowOff>0</xdr:rowOff>
    </xdr:to>
    <xdr:graphicFrame>
      <xdr:nvGraphicFramePr>
        <xdr:cNvPr id="1" name="グラフ 1"/>
        <xdr:cNvGraphicFramePr/>
      </xdr:nvGraphicFramePr>
      <xdr:xfrm>
        <a:off x="1209675" y="22088475"/>
        <a:ext cx="5029200" cy="0"/>
      </xdr:xfrm>
      <a:graphic>
        <a:graphicData uri="http://schemas.openxmlformats.org/drawingml/2006/chart">
          <c:chart xmlns:c="http://schemas.openxmlformats.org/drawingml/2006/chart" r:id="rId1"/>
        </a:graphicData>
      </a:graphic>
    </xdr:graphicFrame>
    <xdr:clientData/>
  </xdr:twoCellAnchor>
  <xdr:twoCellAnchor>
    <xdr:from>
      <xdr:col>29</xdr:col>
      <xdr:colOff>0</xdr:colOff>
      <xdr:row>38</xdr:row>
      <xdr:rowOff>142875</xdr:rowOff>
    </xdr:from>
    <xdr:to>
      <xdr:col>29</xdr:col>
      <xdr:colOff>0</xdr:colOff>
      <xdr:row>72</xdr:row>
      <xdr:rowOff>38100</xdr:rowOff>
    </xdr:to>
    <xdr:graphicFrame>
      <xdr:nvGraphicFramePr>
        <xdr:cNvPr id="2" name="グラフ 2"/>
        <xdr:cNvGraphicFramePr/>
      </xdr:nvGraphicFramePr>
      <xdr:xfrm>
        <a:off x="20974050" y="8105775"/>
        <a:ext cx="0" cy="5495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L17"/>
  <sheetViews>
    <sheetView zoomScalePageLayoutView="0" workbookViewId="0" topLeftCell="A1">
      <selection activeCell="A1" sqref="A1"/>
    </sheetView>
  </sheetViews>
  <sheetFormatPr defaultColWidth="9.00390625" defaultRowHeight="13.5"/>
  <cols>
    <col min="12" max="12" width="10.50390625" style="0" bestFit="1" customWidth="1"/>
  </cols>
  <sheetData>
    <row r="1" ht="12.75">
      <c r="A1" s="61"/>
    </row>
    <row r="8" ht="18">
      <c r="D8" s="359" t="s">
        <v>564</v>
      </c>
    </row>
    <row r="12" spans="4:12" ht="53.25" customHeight="1">
      <c r="D12" s="357" t="s">
        <v>382</v>
      </c>
      <c r="E12" s="432" t="s">
        <v>567</v>
      </c>
      <c r="F12" s="433"/>
      <c r="G12" s="433"/>
      <c r="H12" s="433"/>
      <c r="I12" s="433"/>
      <c r="J12" s="433"/>
      <c r="K12" s="433"/>
      <c r="L12" s="434"/>
    </row>
    <row r="15" ht="12.75">
      <c r="G15" t="s">
        <v>565</v>
      </c>
    </row>
    <row r="16" ht="12.75">
      <c r="L16" s="378"/>
    </row>
    <row r="17" ht="12.75">
      <c r="E17" s="358" t="s">
        <v>569</v>
      </c>
    </row>
  </sheetData>
  <sheetProtection password="CC4B" sheet="1" selectLockedCells="1"/>
  <mergeCells count="1">
    <mergeCell ref="E12:L12"/>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66"/>
  <sheetViews>
    <sheetView zoomScalePageLayoutView="0" workbookViewId="0" topLeftCell="A1">
      <selection activeCell="E14" sqref="E14"/>
    </sheetView>
  </sheetViews>
  <sheetFormatPr defaultColWidth="9.00390625" defaultRowHeight="13.5"/>
  <cols>
    <col min="1" max="1" width="9.00390625" style="12" customWidth="1"/>
    <col min="2" max="2" width="4.50390625" style="12" customWidth="1"/>
    <col min="3" max="3" width="11.00390625" style="12" customWidth="1"/>
    <col min="4" max="4" width="16.875" style="12" customWidth="1"/>
    <col min="5" max="5" width="15.50390625" style="12" customWidth="1"/>
    <col min="6" max="6" width="16.125" style="12" customWidth="1"/>
    <col min="7" max="7" width="15.75390625" style="12" customWidth="1"/>
    <col min="8" max="8" width="14.75390625" style="12" customWidth="1"/>
    <col min="9" max="9" width="15.875" style="12" customWidth="1"/>
    <col min="10" max="10" width="11.25390625" style="12" customWidth="1"/>
    <col min="11" max="11" width="12.125" style="12" customWidth="1"/>
    <col min="12" max="16384" width="9.00390625" style="12" customWidth="1"/>
  </cols>
  <sheetData>
    <row r="1" ht="17.25">
      <c r="A1" s="279" t="s">
        <v>348</v>
      </c>
    </row>
    <row r="2" spans="2:7" ht="13.5">
      <c r="B2" s="247" t="s">
        <v>98</v>
      </c>
      <c r="C2" s="144" t="s">
        <v>339</v>
      </c>
      <c r="D2" s="143" t="s">
        <v>347</v>
      </c>
      <c r="F2" s="17"/>
      <c r="G2" s="17"/>
    </row>
    <row r="3" spans="3:4" ht="13.5">
      <c r="C3" s="145" t="s">
        <v>342</v>
      </c>
      <c r="D3" s="17" t="s">
        <v>288</v>
      </c>
    </row>
    <row r="4" ht="14.25" customHeight="1">
      <c r="C4" s="17" t="s">
        <v>256</v>
      </c>
    </row>
    <row r="5" spans="2:11" ht="22.5" customHeight="1">
      <c r="B5" s="17"/>
      <c r="C5" s="23"/>
      <c r="E5" s="17"/>
      <c r="F5" s="17"/>
      <c r="G5" s="17"/>
      <c r="H5" s="17"/>
      <c r="I5" s="17"/>
      <c r="J5" s="17"/>
      <c r="K5" s="17"/>
    </row>
    <row r="6" spans="2:11" ht="13.5">
      <c r="B6" s="17"/>
      <c r="C6" s="23"/>
      <c r="E6" s="17"/>
      <c r="F6" s="17"/>
      <c r="G6" s="17"/>
      <c r="H6" s="17"/>
      <c r="I6" s="17"/>
      <c r="J6" s="17"/>
      <c r="K6" s="17"/>
    </row>
    <row r="7" spans="2:11" ht="13.5">
      <c r="B7" s="17"/>
      <c r="C7" s="17"/>
      <c r="F7" s="17"/>
      <c r="G7" s="17"/>
      <c r="H7" s="17"/>
      <c r="I7" s="17"/>
      <c r="J7" s="17"/>
      <c r="K7" s="17"/>
    </row>
    <row r="8" spans="2:11" ht="14.25" thickBot="1">
      <c r="B8" s="99"/>
      <c r="C8" s="99"/>
      <c r="D8" s="99"/>
      <c r="E8" s="99"/>
      <c r="F8" s="99"/>
      <c r="G8" s="99"/>
      <c r="H8" s="99"/>
      <c r="I8" s="99"/>
      <c r="J8" s="99"/>
      <c r="K8" s="17"/>
    </row>
    <row r="9" spans="2:11" ht="14.25" thickTop="1">
      <c r="B9" s="91"/>
      <c r="C9" s="278" t="s">
        <v>230</v>
      </c>
      <c r="E9" s="17"/>
      <c r="F9" s="17"/>
      <c r="G9" s="17"/>
      <c r="H9" s="17"/>
      <c r="I9" s="17"/>
      <c r="J9" s="92"/>
      <c r="K9" s="17"/>
    </row>
    <row r="10" spans="2:11" ht="13.5">
      <c r="B10" s="91"/>
      <c r="E10" s="17"/>
      <c r="F10" s="17"/>
      <c r="G10" s="17"/>
      <c r="H10" s="17"/>
      <c r="I10" s="17"/>
      <c r="J10" s="92"/>
      <c r="K10" s="17"/>
    </row>
    <row r="11" spans="2:11" ht="14.25" thickBot="1">
      <c r="B11" s="91"/>
      <c r="C11" s="23"/>
      <c r="D11" s="17"/>
      <c r="E11" s="17"/>
      <c r="F11" s="17"/>
      <c r="G11" s="17"/>
      <c r="H11" s="17"/>
      <c r="I11" s="17"/>
      <c r="J11" s="92"/>
      <c r="K11" s="17"/>
    </row>
    <row r="12" spans="2:11" ht="26.25" customHeight="1">
      <c r="B12" s="91"/>
      <c r="D12" s="534" t="s">
        <v>199</v>
      </c>
      <c r="E12" s="281" t="s">
        <v>200</v>
      </c>
      <c r="F12" s="503" t="s">
        <v>263</v>
      </c>
      <c r="G12" s="354"/>
      <c r="H12" s="351"/>
      <c r="J12" s="282"/>
      <c r="K12" s="17"/>
    </row>
    <row r="13" spans="2:11" ht="13.5">
      <c r="B13" s="91"/>
      <c r="D13" s="535"/>
      <c r="E13" s="284" t="s">
        <v>209</v>
      </c>
      <c r="F13" s="504"/>
      <c r="G13" s="352"/>
      <c r="H13" s="353"/>
      <c r="J13" s="285"/>
      <c r="K13" s="17"/>
    </row>
    <row r="14" spans="2:11" ht="22.5" customHeight="1">
      <c r="B14" s="91"/>
      <c r="D14" s="283" t="s">
        <v>197</v>
      </c>
      <c r="E14" s="244"/>
      <c r="F14" s="252" t="s">
        <v>343</v>
      </c>
      <c r="G14" s="253"/>
      <c r="H14" s="254"/>
      <c r="J14" s="164"/>
      <c r="K14" s="17"/>
    </row>
    <row r="15" spans="2:11" ht="45" customHeight="1" thickBot="1">
      <c r="B15" s="91"/>
      <c r="D15" s="286" t="s">
        <v>198</v>
      </c>
      <c r="E15" s="245"/>
      <c r="F15" s="521" t="s">
        <v>344</v>
      </c>
      <c r="G15" s="522"/>
      <c r="H15" s="523"/>
      <c r="J15" s="164"/>
      <c r="K15" s="17"/>
    </row>
    <row r="16" spans="2:11" ht="13.5">
      <c r="B16" s="91"/>
      <c r="C16" s="17"/>
      <c r="D16" s="17"/>
      <c r="E16" s="17"/>
      <c r="F16" s="17"/>
      <c r="J16" s="164"/>
      <c r="K16" s="17"/>
    </row>
    <row r="17" spans="2:11" ht="14.25" thickBot="1">
      <c r="B17" s="91"/>
      <c r="C17" s="17"/>
      <c r="D17" s="17"/>
      <c r="E17" s="17"/>
      <c r="F17" s="17"/>
      <c r="J17" s="164"/>
      <c r="K17" s="17"/>
    </row>
    <row r="18" spans="2:11" ht="13.5">
      <c r="B18" s="91"/>
      <c r="D18" s="536" t="s">
        <v>199</v>
      </c>
      <c r="E18" s="512" t="s">
        <v>201</v>
      </c>
      <c r="F18" s="487"/>
      <c r="J18" s="164"/>
      <c r="K18" s="17"/>
    </row>
    <row r="19" spans="2:11" ht="13.5">
      <c r="B19" s="91"/>
      <c r="D19" s="537"/>
      <c r="E19" s="250" t="s">
        <v>209</v>
      </c>
      <c r="F19" s="255" t="s">
        <v>210</v>
      </c>
      <c r="J19" s="164"/>
      <c r="K19" s="17"/>
    </row>
    <row r="20" spans="2:11" ht="13.5">
      <c r="B20" s="91"/>
      <c r="D20" s="539" t="s">
        <v>345</v>
      </c>
      <c r="E20" s="42"/>
      <c r="F20" s="246"/>
      <c r="J20" s="164"/>
      <c r="K20" s="17"/>
    </row>
    <row r="21" spans="2:11" ht="13.5">
      <c r="B21" s="91"/>
      <c r="D21" s="540"/>
      <c r="E21" s="42"/>
      <c r="F21" s="246"/>
      <c r="J21" s="164"/>
      <c r="K21" s="17"/>
    </row>
    <row r="22" spans="2:11" ht="13.5">
      <c r="B22" s="91"/>
      <c r="D22" s="540"/>
      <c r="E22" s="42"/>
      <c r="F22" s="246"/>
      <c r="J22" s="164"/>
      <c r="K22" s="17"/>
    </row>
    <row r="23" spans="2:11" ht="13.5">
      <c r="B23" s="91"/>
      <c r="D23" s="540"/>
      <c r="E23" s="42"/>
      <c r="F23" s="246"/>
      <c r="G23" s="62"/>
      <c r="H23" s="23"/>
      <c r="I23" s="23"/>
      <c r="J23" s="164"/>
      <c r="K23" s="17"/>
    </row>
    <row r="24" spans="2:11" ht="13.5">
      <c r="B24" s="91"/>
      <c r="D24" s="540"/>
      <c r="E24" s="42"/>
      <c r="F24" s="246"/>
      <c r="G24" s="62"/>
      <c r="H24" s="23"/>
      <c r="I24" s="23"/>
      <c r="J24" s="164"/>
      <c r="K24" s="17"/>
    </row>
    <row r="25" spans="2:11" ht="15" customHeight="1">
      <c r="B25" s="91"/>
      <c r="D25" s="541" t="s">
        <v>355</v>
      </c>
      <c r="E25" s="42"/>
      <c r="F25" s="246"/>
      <c r="G25" s="62"/>
      <c r="H25" s="23"/>
      <c r="I25" s="23"/>
      <c r="J25" s="164"/>
      <c r="K25" s="17"/>
    </row>
    <row r="26" spans="2:11" ht="13.5">
      <c r="B26" s="91"/>
      <c r="D26" s="541"/>
      <c r="E26" s="42"/>
      <c r="F26" s="246"/>
      <c r="G26" s="62"/>
      <c r="H26" s="23"/>
      <c r="I26" s="23"/>
      <c r="J26" s="164"/>
      <c r="K26" s="17"/>
    </row>
    <row r="27" spans="2:11" ht="13.5">
      <c r="B27" s="91"/>
      <c r="D27" s="541"/>
      <c r="E27" s="42"/>
      <c r="F27" s="246"/>
      <c r="G27" s="62"/>
      <c r="H27" s="23"/>
      <c r="I27" s="23"/>
      <c r="J27" s="164"/>
      <c r="K27" s="17"/>
    </row>
    <row r="28" spans="2:11" ht="13.5">
      <c r="B28" s="91"/>
      <c r="D28" s="541"/>
      <c r="E28" s="42"/>
      <c r="F28" s="246"/>
      <c r="G28" s="62"/>
      <c r="H28" s="23"/>
      <c r="I28" s="23"/>
      <c r="J28" s="164"/>
      <c r="K28" s="17"/>
    </row>
    <row r="29" spans="2:11" ht="14.25" thickBot="1">
      <c r="B29" s="91"/>
      <c r="D29" s="542"/>
      <c r="E29" s="242"/>
      <c r="F29" s="243"/>
      <c r="G29" s="62"/>
      <c r="H29" s="23"/>
      <c r="I29" s="23"/>
      <c r="J29" s="164"/>
      <c r="K29" s="17"/>
    </row>
    <row r="30" spans="2:11" ht="13.5">
      <c r="B30" s="91"/>
      <c r="C30" s="17"/>
      <c r="D30" s="17"/>
      <c r="E30" s="17"/>
      <c r="F30" s="17"/>
      <c r="G30" s="62"/>
      <c r="H30" s="23"/>
      <c r="I30" s="23"/>
      <c r="J30" s="164"/>
      <c r="K30" s="17"/>
    </row>
    <row r="31" spans="2:11" ht="13.5">
      <c r="B31" s="91"/>
      <c r="C31" s="17"/>
      <c r="D31" s="17"/>
      <c r="E31" s="17"/>
      <c r="F31" s="17"/>
      <c r="G31" s="62"/>
      <c r="H31" s="23"/>
      <c r="I31" s="23"/>
      <c r="J31" s="164"/>
      <c r="K31" s="17"/>
    </row>
    <row r="32" spans="2:11" ht="14.25" thickBot="1">
      <c r="B32" s="91"/>
      <c r="C32" s="17"/>
      <c r="D32" s="17"/>
      <c r="E32" s="17"/>
      <c r="F32" s="17"/>
      <c r="G32" s="62"/>
      <c r="H32" s="23"/>
      <c r="I32" s="23"/>
      <c r="J32" s="164"/>
      <c r="K32" s="17"/>
    </row>
    <row r="33" spans="2:11" ht="14.25" thickTop="1">
      <c r="B33" s="91"/>
      <c r="C33" s="88"/>
      <c r="D33" s="538" t="s">
        <v>205</v>
      </c>
      <c r="E33" s="538"/>
      <c r="F33" s="538"/>
      <c r="G33" s="90"/>
      <c r="H33" s="23"/>
      <c r="I33" s="23"/>
      <c r="J33" s="164"/>
      <c r="K33" s="17"/>
    </row>
    <row r="34" spans="2:11" ht="13.5">
      <c r="B34" s="91"/>
      <c r="C34" s="91"/>
      <c r="D34" s="17"/>
      <c r="E34" s="17"/>
      <c r="F34" s="17"/>
      <c r="G34" s="92"/>
      <c r="H34" s="23"/>
      <c r="I34" s="23"/>
      <c r="J34" s="164"/>
      <c r="K34" s="17"/>
    </row>
    <row r="35" spans="2:11" ht="13.5">
      <c r="B35" s="91"/>
      <c r="C35" s="91"/>
      <c r="D35" s="472" t="s">
        <v>212</v>
      </c>
      <c r="E35" s="472"/>
      <c r="F35" s="256" t="e">
        <f>E62</f>
        <v>#DIV/0!</v>
      </c>
      <c r="G35" s="92"/>
      <c r="H35" s="23"/>
      <c r="I35" s="23"/>
      <c r="J35" s="164"/>
      <c r="K35" s="17"/>
    </row>
    <row r="36" spans="2:11" ht="28.5" customHeight="1">
      <c r="B36" s="91"/>
      <c r="C36" s="91"/>
      <c r="D36" s="516" t="s">
        <v>195</v>
      </c>
      <c r="E36" s="516"/>
      <c r="F36" s="257" t="e">
        <f>SQRT(E64)/E62</f>
        <v>#DIV/0!</v>
      </c>
      <c r="G36" s="164"/>
      <c r="H36" s="23"/>
      <c r="I36" s="23"/>
      <c r="J36" s="164"/>
      <c r="K36" s="17"/>
    </row>
    <row r="37" spans="2:11" ht="14.25" thickBot="1">
      <c r="B37" s="91"/>
      <c r="C37" s="98"/>
      <c r="D37" s="99"/>
      <c r="E37" s="99"/>
      <c r="F37" s="99"/>
      <c r="G37" s="102"/>
      <c r="H37" s="23"/>
      <c r="I37" s="23"/>
      <c r="J37" s="164"/>
      <c r="K37" s="17"/>
    </row>
    <row r="38" spans="2:11" ht="14.25" thickTop="1">
      <c r="B38" s="91"/>
      <c r="C38" s="17"/>
      <c r="D38" s="17"/>
      <c r="E38" s="17"/>
      <c r="F38" s="17"/>
      <c r="G38" s="17"/>
      <c r="H38" s="23"/>
      <c r="I38" s="23"/>
      <c r="J38" s="92"/>
      <c r="K38" s="17"/>
    </row>
    <row r="39" spans="2:11" ht="13.5">
      <c r="B39" s="91"/>
      <c r="G39" s="17"/>
      <c r="H39" s="17"/>
      <c r="I39" s="17"/>
      <c r="J39" s="92"/>
      <c r="K39" s="17"/>
    </row>
    <row r="40" spans="2:11" ht="14.25" thickBot="1">
      <c r="B40" s="98"/>
      <c r="C40" s="99"/>
      <c r="D40" s="99"/>
      <c r="E40" s="99"/>
      <c r="F40" s="99"/>
      <c r="G40" s="99"/>
      <c r="H40" s="99"/>
      <c r="I40" s="99"/>
      <c r="J40" s="102"/>
      <c r="K40" s="17"/>
    </row>
    <row r="41" spans="2:11" ht="13.5" thickTop="1">
      <c r="B41" s="17"/>
      <c r="C41" s="17"/>
      <c r="D41" s="17"/>
      <c r="E41" s="17"/>
      <c r="F41" s="17"/>
      <c r="G41" s="17"/>
      <c r="H41" s="17"/>
      <c r="I41" s="17"/>
      <c r="J41" s="17"/>
      <c r="K41" s="17"/>
    </row>
    <row r="42" spans="2:11" ht="12.75">
      <c r="B42" s="17"/>
      <c r="C42" s="17"/>
      <c r="D42" s="17"/>
      <c r="E42" s="17"/>
      <c r="F42" s="17"/>
      <c r="G42" s="17"/>
      <c r="H42" s="17"/>
      <c r="I42" s="17"/>
      <c r="J42" s="17"/>
      <c r="K42" s="17"/>
    </row>
    <row r="43" spans="2:11" ht="12.75">
      <c r="B43" s="17"/>
      <c r="C43" s="17"/>
      <c r="D43" s="17"/>
      <c r="E43" s="17"/>
      <c r="F43" s="17"/>
      <c r="G43" s="17"/>
      <c r="H43" s="17"/>
      <c r="I43" s="17"/>
      <c r="J43" s="17"/>
      <c r="K43" s="17"/>
    </row>
    <row r="44" spans="2:11" ht="12.75">
      <c r="B44" s="17"/>
      <c r="C44" s="17"/>
      <c r="D44" s="17"/>
      <c r="E44" s="17"/>
      <c r="F44" s="17"/>
      <c r="G44" s="17"/>
      <c r="H44" s="17"/>
      <c r="I44" s="17"/>
      <c r="J44" s="17"/>
      <c r="K44" s="17"/>
    </row>
    <row r="45" ht="156" customHeight="1"/>
    <row r="46" ht="156" customHeight="1"/>
    <row r="47" ht="13.5">
      <c r="C47" s="81"/>
    </row>
    <row r="48" ht="13.5" thickBot="1"/>
    <row r="49" spans="2:9" ht="14.25" thickTop="1">
      <c r="B49" s="88"/>
      <c r="C49" s="287"/>
      <c r="D49" s="89"/>
      <c r="E49" s="89"/>
      <c r="F49" s="89"/>
      <c r="G49" s="89"/>
      <c r="H49" s="89"/>
      <c r="I49" s="90"/>
    </row>
    <row r="50" spans="2:9" ht="12.75">
      <c r="B50" s="91"/>
      <c r="C50" s="17"/>
      <c r="D50" s="23" t="s">
        <v>211</v>
      </c>
      <c r="E50" s="17"/>
      <c r="F50" s="17"/>
      <c r="G50" s="17"/>
      <c r="H50" s="17"/>
      <c r="I50" s="92"/>
    </row>
    <row r="51" spans="2:9" ht="12.75">
      <c r="B51" s="91"/>
      <c r="C51" s="17"/>
      <c r="D51" s="23"/>
      <c r="E51" s="17"/>
      <c r="F51" s="17"/>
      <c r="G51" s="17"/>
      <c r="H51" s="17"/>
      <c r="I51" s="92"/>
    </row>
    <row r="52" spans="2:9" ht="13.5" thickBot="1">
      <c r="B52" s="91"/>
      <c r="C52" s="17"/>
      <c r="D52" s="17"/>
      <c r="E52" s="17"/>
      <c r="F52" s="17"/>
      <c r="G52" s="17"/>
      <c r="H52" s="17"/>
      <c r="I52" s="92"/>
    </row>
    <row r="53" spans="2:9" ht="27" thickTop="1">
      <c r="B53" s="91"/>
      <c r="C53" s="17"/>
      <c r="D53" s="288" t="s">
        <v>138</v>
      </c>
      <c r="E53" s="289"/>
      <c r="F53" s="259" t="s">
        <v>101</v>
      </c>
      <c r="G53" s="259" t="s">
        <v>102</v>
      </c>
      <c r="H53" s="260" t="s">
        <v>103</v>
      </c>
      <c r="I53" s="92"/>
    </row>
    <row r="54" spans="2:9" ht="12.75">
      <c r="B54" s="91"/>
      <c r="C54" s="17"/>
      <c r="D54" s="290"/>
      <c r="E54" s="25" t="s">
        <v>131</v>
      </c>
      <c r="F54" s="34">
        <f>E14</f>
        <v>0</v>
      </c>
      <c r="G54" s="34" t="e">
        <f>AVERAGE(E20:E29)</f>
        <v>#DIV/0!</v>
      </c>
      <c r="H54" s="263" t="e">
        <f>AVERAGE(F20:F29)</f>
        <v>#DIV/0!</v>
      </c>
      <c r="I54" s="92"/>
    </row>
    <row r="55" spans="2:9" ht="12.75">
      <c r="B55" s="91"/>
      <c r="C55" s="17"/>
      <c r="D55" s="290"/>
      <c r="E55" s="25" t="s">
        <v>132</v>
      </c>
      <c r="F55" s="34">
        <f>E15</f>
        <v>0</v>
      </c>
      <c r="G55" s="34" t="e">
        <f>STDEV(E20:E29)</f>
        <v>#DIV/0!</v>
      </c>
      <c r="H55" s="263" t="e">
        <f>STDEV(F20:F29)</f>
        <v>#DIV/0!</v>
      </c>
      <c r="I55" s="92"/>
    </row>
    <row r="56" spans="2:9" ht="12.75">
      <c r="B56" s="91"/>
      <c r="C56" s="17"/>
      <c r="D56" s="290"/>
      <c r="E56" s="25"/>
      <c r="F56" s="25"/>
      <c r="G56" s="25"/>
      <c r="H56" s="264"/>
      <c r="I56" s="92"/>
    </row>
    <row r="57" spans="2:9" ht="27" customHeight="1">
      <c r="B57" s="91"/>
      <c r="C57" s="17"/>
      <c r="D57" s="291" t="s">
        <v>135</v>
      </c>
      <c r="E57" s="292">
        <f>F54</f>
        <v>0</v>
      </c>
      <c r="F57" s="293">
        <f>F54+F55</f>
        <v>0</v>
      </c>
      <c r="G57" s="292">
        <f>F54</f>
        <v>0</v>
      </c>
      <c r="H57" s="294">
        <f>F54</f>
        <v>0</v>
      </c>
      <c r="I57" s="92"/>
    </row>
    <row r="58" spans="2:9" ht="26.25">
      <c r="B58" s="91"/>
      <c r="C58" s="17"/>
      <c r="D58" s="291" t="str">
        <f>G53</f>
        <v>検量線標準液測定値（機器出力）</v>
      </c>
      <c r="E58" s="25" t="e">
        <f>G54</f>
        <v>#DIV/0!</v>
      </c>
      <c r="F58" s="25" t="e">
        <f>G54</f>
        <v>#DIV/0!</v>
      </c>
      <c r="G58" s="265" t="e">
        <f>G54+G55</f>
        <v>#DIV/0!</v>
      </c>
      <c r="H58" s="264" t="e">
        <f>G54</f>
        <v>#DIV/0!</v>
      </c>
      <c r="I58" s="92"/>
    </row>
    <row r="59" spans="2:9" ht="27" customHeight="1">
      <c r="B59" s="91"/>
      <c r="C59" s="17"/>
      <c r="D59" s="291" t="str">
        <f>H53</f>
        <v>試料の測定値（機器出力）</v>
      </c>
      <c r="E59" s="25" t="e">
        <f>H54</f>
        <v>#DIV/0!</v>
      </c>
      <c r="F59" s="25" t="e">
        <f>H54</f>
        <v>#DIV/0!</v>
      </c>
      <c r="G59" s="25" t="e">
        <f>H54</f>
        <v>#DIV/0!</v>
      </c>
      <c r="H59" s="266" t="e">
        <f>H54+H55</f>
        <v>#DIV/0!</v>
      </c>
      <c r="I59" s="92"/>
    </row>
    <row r="60" spans="2:9" ht="12.75">
      <c r="B60" s="91"/>
      <c r="C60" s="17"/>
      <c r="D60" s="290"/>
      <c r="E60" s="25"/>
      <c r="F60" s="25"/>
      <c r="G60" s="25"/>
      <c r="H60" s="264"/>
      <c r="I60" s="92"/>
    </row>
    <row r="61" spans="2:9" ht="12.75">
      <c r="B61" s="91"/>
      <c r="C61" s="17"/>
      <c r="D61" s="290"/>
      <c r="E61" s="25"/>
      <c r="F61" s="25"/>
      <c r="G61" s="25"/>
      <c r="H61" s="264"/>
      <c r="I61" s="92"/>
    </row>
    <row r="62" spans="2:9" ht="12.75">
      <c r="B62" s="91"/>
      <c r="C62" s="17"/>
      <c r="D62" s="290" t="s">
        <v>136</v>
      </c>
      <c r="E62" s="256" t="e">
        <f>F54*(H54/G54)</f>
        <v>#DIV/0!</v>
      </c>
      <c r="F62" s="256" t="e">
        <f>F57*(F59/F58)</f>
        <v>#DIV/0!</v>
      </c>
      <c r="G62" s="256" t="e">
        <f>G57*(G59/G58)</f>
        <v>#DIV/0!</v>
      </c>
      <c r="H62" s="268" t="e">
        <f>H57*(H59/H58)</f>
        <v>#DIV/0!</v>
      </c>
      <c r="I62" s="92"/>
    </row>
    <row r="63" spans="2:9" ht="12.75">
      <c r="B63" s="91"/>
      <c r="C63" s="17"/>
      <c r="D63" s="290"/>
      <c r="E63" s="25"/>
      <c r="F63" s="256" t="e">
        <f>F62-E62</f>
        <v>#DIV/0!</v>
      </c>
      <c r="G63" s="256" t="e">
        <f>G62-E62</f>
        <v>#DIV/0!</v>
      </c>
      <c r="H63" s="268" t="e">
        <f>H62-E62</f>
        <v>#DIV/0!</v>
      </c>
      <c r="I63" s="92"/>
    </row>
    <row r="64" spans="2:9" ht="13.5" thickBot="1">
      <c r="B64" s="91"/>
      <c r="C64" s="17"/>
      <c r="D64" s="295"/>
      <c r="E64" s="296" t="e">
        <f>SUM(F64:H64)</f>
        <v>#DIV/0!</v>
      </c>
      <c r="F64" s="296" t="e">
        <f>F63^2</f>
        <v>#DIV/0!</v>
      </c>
      <c r="G64" s="296" t="e">
        <f>G63^2</f>
        <v>#DIV/0!</v>
      </c>
      <c r="H64" s="297" t="e">
        <f>H63^2</f>
        <v>#DIV/0!</v>
      </c>
      <c r="I64" s="92"/>
    </row>
    <row r="65" spans="2:9" ht="13.5" thickTop="1">
      <c r="B65" s="91"/>
      <c r="C65" s="17"/>
      <c r="D65" s="17"/>
      <c r="E65" s="17"/>
      <c r="F65" s="17"/>
      <c r="G65" s="17"/>
      <c r="H65" s="17"/>
      <c r="I65" s="92"/>
    </row>
    <row r="66" spans="2:9" ht="13.5" thickBot="1">
      <c r="B66" s="98"/>
      <c r="C66" s="99"/>
      <c r="D66" s="99"/>
      <c r="E66" s="99"/>
      <c r="F66" s="99"/>
      <c r="G66" s="99"/>
      <c r="H66" s="99"/>
      <c r="I66" s="102"/>
    </row>
    <row r="67" ht="13.5" thickTop="1"/>
  </sheetData>
  <sheetProtection password="CC4B" sheet="1" selectLockedCells="1"/>
  <mergeCells count="10">
    <mergeCell ref="F12:F13"/>
    <mergeCell ref="E18:F18"/>
    <mergeCell ref="D12:D13"/>
    <mergeCell ref="D18:D19"/>
    <mergeCell ref="D35:E35"/>
    <mergeCell ref="D36:E36"/>
    <mergeCell ref="D33:F33"/>
    <mergeCell ref="F15:H15"/>
    <mergeCell ref="D20:D24"/>
    <mergeCell ref="D25:D29"/>
  </mergeCells>
  <printOptions/>
  <pageMargins left="0.75" right="0.75" top="1" bottom="1" header="0.512" footer="0.512"/>
  <pageSetup horizontalDpi="300" verticalDpi="3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B1:N63"/>
  <sheetViews>
    <sheetView zoomScalePageLayoutView="0" workbookViewId="0" topLeftCell="A1">
      <selection activeCell="I14" sqref="I14"/>
    </sheetView>
  </sheetViews>
  <sheetFormatPr defaultColWidth="9.00390625" defaultRowHeight="13.5"/>
  <cols>
    <col min="1" max="2" width="5.75390625" style="12" customWidth="1"/>
    <col min="3" max="3" width="21.75390625" style="12" customWidth="1"/>
    <col min="4" max="4" width="1.25" style="12" customWidth="1"/>
    <col min="5" max="5" width="11.00390625" style="12" customWidth="1"/>
    <col min="6" max="6" width="10.75390625" style="12" customWidth="1"/>
    <col min="7" max="8" width="11.50390625" style="12" customWidth="1"/>
    <col min="9" max="9" width="11.25390625" style="12" customWidth="1"/>
    <col min="10" max="10" width="13.75390625" style="12" customWidth="1"/>
    <col min="11" max="11" width="11.875" style="12" customWidth="1"/>
    <col min="12" max="12" width="12.75390625" style="12" customWidth="1"/>
    <col min="13" max="13" width="2.875" style="12" customWidth="1"/>
    <col min="14" max="14" width="4.00390625" style="12" customWidth="1"/>
    <col min="15" max="15" width="9.00390625" style="12" customWidth="1"/>
    <col min="16" max="16" width="9.50390625" style="12" bestFit="1" customWidth="1"/>
    <col min="17" max="17" width="15.75390625" style="12" customWidth="1"/>
    <col min="18" max="16384" width="9.00390625" style="12" customWidth="1"/>
  </cols>
  <sheetData>
    <row r="1" ht="13.5">
      <c r="C1" s="17"/>
    </row>
    <row r="2" spans="3:4" ht="13.5">
      <c r="C2" s="85" t="s">
        <v>339</v>
      </c>
      <c r="D2" s="33" t="s">
        <v>350</v>
      </c>
    </row>
    <row r="3" spans="3:4" ht="13.5">
      <c r="C3" s="298" t="s">
        <v>351</v>
      </c>
      <c r="D3" s="12" t="s">
        <v>352</v>
      </c>
    </row>
    <row r="4" spans="3:4" ht="13.5">
      <c r="C4" s="299" t="s">
        <v>353</v>
      </c>
      <c r="D4" s="64" t="s">
        <v>354</v>
      </c>
    </row>
    <row r="5" spans="3:4" ht="14.25" thickBot="1">
      <c r="C5" s="64"/>
      <c r="D5" s="64"/>
    </row>
    <row r="6" spans="2:14" ht="30" customHeight="1" thickTop="1">
      <c r="B6" s="300"/>
      <c r="C6" s="301" t="s">
        <v>255</v>
      </c>
      <c r="D6" s="302"/>
      <c r="E6" s="302"/>
      <c r="F6" s="302"/>
      <c r="G6" s="302"/>
      <c r="H6" s="302"/>
      <c r="I6" s="302"/>
      <c r="J6" s="302"/>
      <c r="K6" s="302"/>
      <c r="L6" s="302"/>
      <c r="M6" s="302"/>
      <c r="N6" s="303"/>
    </row>
    <row r="7" spans="2:14" ht="14.25" thickBot="1">
      <c r="B7" s="304"/>
      <c r="C7" s="143"/>
      <c r="D7" s="17"/>
      <c r="E7" s="17"/>
      <c r="F7" s="17"/>
      <c r="G7" s="17"/>
      <c r="H7" s="17"/>
      <c r="I7" s="17"/>
      <c r="J7" s="17"/>
      <c r="K7" s="17"/>
      <c r="L7" s="17"/>
      <c r="M7" s="17"/>
      <c r="N7" s="305"/>
    </row>
    <row r="8" spans="2:14" ht="18.75" customHeight="1">
      <c r="B8" s="304"/>
      <c r="C8" s="306" t="s">
        <v>227</v>
      </c>
      <c r="D8" s="307"/>
      <c r="E8" s="307"/>
      <c r="F8" s="307"/>
      <c r="G8" s="14"/>
      <c r="H8" s="14"/>
      <c r="I8" s="14"/>
      <c r="J8" s="14"/>
      <c r="K8" s="14"/>
      <c r="L8" s="14"/>
      <c r="M8" s="15"/>
      <c r="N8" s="305"/>
    </row>
    <row r="9" spans="2:14" ht="15" customHeight="1">
      <c r="B9" s="304"/>
      <c r="C9" s="16" t="s">
        <v>19</v>
      </c>
      <c r="D9" s="17"/>
      <c r="E9" s="17"/>
      <c r="F9" s="17"/>
      <c r="G9" s="17"/>
      <c r="H9" s="17"/>
      <c r="I9" s="17"/>
      <c r="J9" s="17"/>
      <c r="K9" s="17"/>
      <c r="L9" s="17"/>
      <c r="M9" s="18"/>
      <c r="N9" s="305"/>
    </row>
    <row r="10" spans="2:14" ht="15" customHeight="1">
      <c r="B10" s="304"/>
      <c r="C10" s="60">
        <f>'報告シート表紙 '!C18</f>
        <v>0</v>
      </c>
      <c r="D10" s="17"/>
      <c r="E10" s="548" t="s">
        <v>3</v>
      </c>
      <c r="F10" s="451"/>
      <c r="G10" s="451"/>
      <c r="H10" s="451"/>
      <c r="I10" s="451"/>
      <c r="J10" s="451"/>
      <c r="K10" s="451"/>
      <c r="L10" s="502"/>
      <c r="M10" s="308"/>
      <c r="N10" s="305"/>
    </row>
    <row r="11" spans="2:14" ht="25.5" customHeight="1">
      <c r="B11" s="304"/>
      <c r="C11" s="16" t="s">
        <v>164</v>
      </c>
      <c r="D11" s="17"/>
      <c r="E11" s="543" t="s">
        <v>1</v>
      </c>
      <c r="F11" s="544"/>
      <c r="G11" s="544"/>
      <c r="H11" s="544"/>
      <c r="I11" s="544"/>
      <c r="J11" s="549"/>
      <c r="K11" s="309" t="s">
        <v>20</v>
      </c>
      <c r="L11" s="309" t="s">
        <v>21</v>
      </c>
      <c r="M11" s="18"/>
      <c r="N11" s="305"/>
    </row>
    <row r="12" spans="2:14" ht="15" customHeight="1">
      <c r="B12" s="304"/>
      <c r="C12" s="310" t="e">
        <f>IF('upf '!$D$10="",'多点検量線 '!$G$33,('多点検量線 '!$G$33*'upf '!$D$14/'upf '!$D$10))</f>
        <v>#DIV/0!</v>
      </c>
      <c r="D12" s="17"/>
      <c r="E12" s="311" t="s">
        <v>37</v>
      </c>
      <c r="F12" s="311" t="s">
        <v>38</v>
      </c>
      <c r="G12" s="311" t="s">
        <v>39</v>
      </c>
      <c r="H12" s="311" t="s">
        <v>40</v>
      </c>
      <c r="I12" s="311" t="s">
        <v>41</v>
      </c>
      <c r="J12" s="311" t="s">
        <v>42</v>
      </c>
      <c r="K12" s="311" t="s">
        <v>43</v>
      </c>
      <c r="L12" s="311" t="s">
        <v>44</v>
      </c>
      <c r="M12" s="18"/>
      <c r="N12" s="305"/>
    </row>
    <row r="13" spans="2:14" ht="29.25" customHeight="1">
      <c r="B13" s="304"/>
      <c r="C13" s="312" t="s">
        <v>157</v>
      </c>
      <c r="D13" s="17"/>
      <c r="E13" s="63" t="s">
        <v>170</v>
      </c>
      <c r="F13" s="313" t="s">
        <v>119</v>
      </c>
      <c r="G13" s="63" t="s">
        <v>162</v>
      </c>
      <c r="H13" s="63" t="s">
        <v>163</v>
      </c>
      <c r="I13" s="63" t="s">
        <v>417</v>
      </c>
      <c r="J13" s="63" t="s">
        <v>0</v>
      </c>
      <c r="K13" s="314" t="s">
        <v>45</v>
      </c>
      <c r="L13" s="315" t="s">
        <v>46</v>
      </c>
      <c r="M13" s="18"/>
      <c r="N13" s="305"/>
    </row>
    <row r="14" spans="2:14" ht="19.5" customHeight="1">
      <c r="B14" s="304"/>
      <c r="C14" s="316" t="e">
        <f>C12*L14</f>
        <v>#DIV/0!</v>
      </c>
      <c r="D14" s="17"/>
      <c r="E14" s="317">
        <f>'upf '!$D$17</f>
        <v>0</v>
      </c>
      <c r="F14" s="318">
        <f>IF('us1 '!$G$15="",'us1 '!$G$22,'us1 '!$G$15)</f>
      </c>
      <c r="G14" s="319" t="e">
        <f>(('us3 '!Z18)^2-F14^2)^0.5</f>
        <v>#VALUE!</v>
      </c>
      <c r="H14" s="126" t="e">
        <f>'多点検量線 '!$G$34/'多点検量線 '!$G$33</f>
        <v>#DIV/0!</v>
      </c>
      <c r="I14" s="42"/>
      <c r="J14" s="42"/>
      <c r="K14" s="24" t="e">
        <f>(F14^2+G14^2+E14^2+H14^2+I14^2+J14^2)^0.5</f>
        <v>#VALUE!</v>
      </c>
      <c r="L14" s="24" t="e">
        <f>K14*2</f>
        <v>#VALUE!</v>
      </c>
      <c r="M14" s="18"/>
      <c r="N14" s="305"/>
    </row>
    <row r="15" spans="2:14" ht="15" customHeight="1" thickBot="1">
      <c r="B15" s="304"/>
      <c r="C15" s="320"/>
      <c r="D15" s="321"/>
      <c r="E15" s="321"/>
      <c r="F15" s="322"/>
      <c r="G15" s="322"/>
      <c r="H15" s="321"/>
      <c r="I15" s="321"/>
      <c r="J15" s="321"/>
      <c r="K15" s="321"/>
      <c r="L15" s="321"/>
      <c r="M15" s="323"/>
      <c r="N15" s="305"/>
    </row>
    <row r="16" spans="2:14" ht="15" customHeight="1" thickTop="1">
      <c r="B16" s="304"/>
      <c r="C16" s="324" t="s">
        <v>228</v>
      </c>
      <c r="D16" s="325"/>
      <c r="E16" s="325"/>
      <c r="F16" s="325"/>
      <c r="G16" s="17"/>
      <c r="H16" s="17"/>
      <c r="I16" s="17"/>
      <c r="J16" s="17"/>
      <c r="K16" s="17"/>
      <c r="L16" s="17"/>
      <c r="M16" s="18"/>
      <c r="N16" s="305"/>
    </row>
    <row r="17" spans="2:14" ht="15" customHeight="1">
      <c r="B17" s="304"/>
      <c r="C17" s="16" t="s">
        <v>19</v>
      </c>
      <c r="D17" s="17"/>
      <c r="E17" s="17"/>
      <c r="F17" s="17"/>
      <c r="G17" s="17"/>
      <c r="H17" s="17"/>
      <c r="I17" s="17"/>
      <c r="J17" s="17"/>
      <c r="K17" s="17"/>
      <c r="L17" s="17"/>
      <c r="M17" s="18"/>
      <c r="N17" s="305"/>
    </row>
    <row r="18" spans="2:14" ht="15" customHeight="1">
      <c r="B18" s="304"/>
      <c r="C18" s="60">
        <f>'報告シート表紙 '!C18</f>
        <v>0</v>
      </c>
      <c r="D18" s="17"/>
      <c r="E18" s="548" t="s">
        <v>3</v>
      </c>
      <c r="F18" s="451"/>
      <c r="G18" s="451"/>
      <c r="H18" s="451"/>
      <c r="I18" s="451"/>
      <c r="J18" s="451"/>
      <c r="K18" s="502"/>
      <c r="L18" s="35"/>
      <c r="M18" s="308"/>
      <c r="N18" s="305"/>
    </row>
    <row r="19" spans="2:14" ht="15" customHeight="1">
      <c r="B19" s="304"/>
      <c r="C19" s="16" t="str">
        <f>C11</f>
        <v>最終の試料濃度(mg/L)</v>
      </c>
      <c r="D19" s="17"/>
      <c r="E19" s="543" t="s">
        <v>1</v>
      </c>
      <c r="F19" s="544"/>
      <c r="G19" s="544"/>
      <c r="H19" s="544"/>
      <c r="I19" s="544"/>
      <c r="J19" s="309" t="s">
        <v>20</v>
      </c>
      <c r="K19" s="309" t="s">
        <v>21</v>
      </c>
      <c r="L19" s="17"/>
      <c r="M19" s="18"/>
      <c r="N19" s="305"/>
    </row>
    <row r="20" spans="2:14" ht="17.25" customHeight="1">
      <c r="B20" s="304"/>
      <c r="C20" s="310" t="e">
        <f>IF('upf '!$D$10="",'2点検量線 '!$F$55,('2点検量線 '!$F$55*'upf '!$D$14/'upf '!$D$10))</f>
        <v>#DIV/0!</v>
      </c>
      <c r="D20" s="17"/>
      <c r="E20" s="311" t="s">
        <v>37</v>
      </c>
      <c r="F20" s="311" t="s">
        <v>38</v>
      </c>
      <c r="G20" s="311" t="s">
        <v>40</v>
      </c>
      <c r="H20" s="311" t="s">
        <v>41</v>
      </c>
      <c r="I20" s="311" t="s">
        <v>42</v>
      </c>
      <c r="J20" s="311" t="s">
        <v>43</v>
      </c>
      <c r="K20" s="311" t="s">
        <v>44</v>
      </c>
      <c r="L20" s="17"/>
      <c r="M20" s="18"/>
      <c r="N20" s="305"/>
    </row>
    <row r="21" spans="2:14" ht="27.75" customHeight="1">
      <c r="B21" s="304"/>
      <c r="C21" s="312" t="s">
        <v>157</v>
      </c>
      <c r="D21" s="17"/>
      <c r="E21" s="63" t="s">
        <v>170</v>
      </c>
      <c r="F21" s="313" t="s">
        <v>119</v>
      </c>
      <c r="G21" s="63" t="s">
        <v>169</v>
      </c>
      <c r="H21" s="63" t="s">
        <v>417</v>
      </c>
      <c r="I21" s="63" t="s">
        <v>0</v>
      </c>
      <c r="J21" s="314" t="s">
        <v>45</v>
      </c>
      <c r="K21" s="315" t="s">
        <v>46</v>
      </c>
      <c r="L21" s="17"/>
      <c r="M21" s="18"/>
      <c r="N21" s="305"/>
    </row>
    <row r="22" spans="2:14" ht="20.25" customHeight="1">
      <c r="B22" s="304"/>
      <c r="C22" s="316" t="e">
        <f>C20*K22</f>
        <v>#DIV/0!</v>
      </c>
      <c r="D22" s="17"/>
      <c r="E22" s="326">
        <f>'upf '!$D$17</f>
        <v>0</v>
      </c>
      <c r="F22" s="318">
        <f>IF('us1 '!$G$15="",'us1 '!$G$22,'us1 '!$G$15)</f>
      </c>
      <c r="G22" s="327" t="e">
        <f>'2点検量線 '!F34</f>
        <v>#DIV/0!</v>
      </c>
      <c r="H22" s="58"/>
      <c r="I22" s="58"/>
      <c r="J22" s="319" t="e">
        <f>(E22^2+F22^2+G22^2+H22^2+I22^2)^0.5</f>
        <v>#VALUE!</v>
      </c>
      <c r="K22" s="319" t="e">
        <f>J22*2</f>
        <v>#VALUE!</v>
      </c>
      <c r="L22" s="17"/>
      <c r="M22" s="18"/>
      <c r="N22" s="305"/>
    </row>
    <row r="23" spans="2:14" ht="15" customHeight="1" thickBot="1">
      <c r="B23" s="304"/>
      <c r="C23" s="320"/>
      <c r="D23" s="321"/>
      <c r="E23" s="322"/>
      <c r="F23" s="322"/>
      <c r="G23" s="322"/>
      <c r="H23" s="322"/>
      <c r="I23" s="322"/>
      <c r="J23" s="322"/>
      <c r="K23" s="322"/>
      <c r="L23" s="321"/>
      <c r="M23" s="323"/>
      <c r="N23" s="305"/>
    </row>
    <row r="24" spans="2:14" ht="15" customHeight="1" thickTop="1">
      <c r="B24" s="304"/>
      <c r="C24" s="324" t="s">
        <v>323</v>
      </c>
      <c r="D24" s="325"/>
      <c r="E24" s="328"/>
      <c r="F24" s="328"/>
      <c r="G24" s="329"/>
      <c r="H24" s="329"/>
      <c r="I24" s="329"/>
      <c r="J24" s="329"/>
      <c r="K24" s="329"/>
      <c r="L24" s="17"/>
      <c r="M24" s="18"/>
      <c r="N24" s="305"/>
    </row>
    <row r="25" spans="2:14" ht="15" customHeight="1">
      <c r="B25" s="304"/>
      <c r="C25" s="16" t="s">
        <v>19</v>
      </c>
      <c r="D25" s="17"/>
      <c r="E25" s="329"/>
      <c r="F25" s="329"/>
      <c r="G25" s="329"/>
      <c r="H25" s="329"/>
      <c r="I25" s="329"/>
      <c r="J25" s="329"/>
      <c r="K25" s="329"/>
      <c r="L25" s="17"/>
      <c r="M25" s="18"/>
      <c r="N25" s="305"/>
    </row>
    <row r="26" spans="2:14" ht="15" customHeight="1">
      <c r="B26" s="304"/>
      <c r="C26" s="60">
        <f>'報告シート表紙 '!C18</f>
        <v>0</v>
      </c>
      <c r="D26" s="17"/>
      <c r="E26" s="550" t="s">
        <v>3</v>
      </c>
      <c r="F26" s="551"/>
      <c r="G26" s="551"/>
      <c r="H26" s="551"/>
      <c r="I26" s="551"/>
      <c r="J26" s="551"/>
      <c r="K26" s="552"/>
      <c r="L26" s="35"/>
      <c r="M26" s="308"/>
      <c r="N26" s="305"/>
    </row>
    <row r="27" spans="2:14" ht="15" customHeight="1">
      <c r="B27" s="304"/>
      <c r="C27" s="16" t="str">
        <f>C11</f>
        <v>最終の試料濃度(mg/L)</v>
      </c>
      <c r="D27" s="17"/>
      <c r="E27" s="545" t="s">
        <v>1</v>
      </c>
      <c r="F27" s="546"/>
      <c r="G27" s="546"/>
      <c r="H27" s="546"/>
      <c r="I27" s="547"/>
      <c r="J27" s="330" t="s">
        <v>20</v>
      </c>
      <c r="K27" s="330" t="s">
        <v>21</v>
      </c>
      <c r="L27" s="17"/>
      <c r="M27" s="18"/>
      <c r="N27" s="305"/>
    </row>
    <row r="28" spans="2:14" ht="15" customHeight="1">
      <c r="B28" s="304"/>
      <c r="C28" s="310" t="e">
        <f>IF('upf '!$D$10="",'1点検量線'!$E$62,('1点検量線'!$E$62*'upf '!$D$14/'upf '!$D$10))</f>
        <v>#DIV/0!</v>
      </c>
      <c r="D28" s="17"/>
      <c r="E28" s="311" t="s">
        <v>215</v>
      </c>
      <c r="F28" s="311" t="s">
        <v>216</v>
      </c>
      <c r="G28" s="311" t="s">
        <v>217</v>
      </c>
      <c r="H28" s="311" t="s">
        <v>218</v>
      </c>
      <c r="I28" s="311" t="s">
        <v>219</v>
      </c>
      <c r="J28" s="311" t="s">
        <v>220</v>
      </c>
      <c r="K28" s="311" t="s">
        <v>221</v>
      </c>
      <c r="L28" s="17"/>
      <c r="M28" s="18"/>
      <c r="N28" s="305"/>
    </row>
    <row r="29" spans="2:14" ht="29.25" customHeight="1">
      <c r="B29" s="304"/>
      <c r="C29" s="312" t="s">
        <v>158</v>
      </c>
      <c r="D29" s="17"/>
      <c r="E29" s="331" t="s">
        <v>222</v>
      </c>
      <c r="F29" s="313" t="s">
        <v>223</v>
      </c>
      <c r="G29" s="331" t="s">
        <v>224</v>
      </c>
      <c r="H29" s="331" t="s">
        <v>417</v>
      </c>
      <c r="I29" s="331" t="s">
        <v>0</v>
      </c>
      <c r="J29" s="332" t="s">
        <v>225</v>
      </c>
      <c r="K29" s="333" t="s">
        <v>226</v>
      </c>
      <c r="L29" s="17"/>
      <c r="M29" s="18"/>
      <c r="N29" s="305"/>
    </row>
    <row r="30" spans="2:14" ht="19.5" customHeight="1">
      <c r="B30" s="304"/>
      <c r="C30" s="316" t="e">
        <f>C28*K30</f>
        <v>#DIV/0!</v>
      </c>
      <c r="D30" s="17"/>
      <c r="E30" s="334">
        <f>'upf '!$D$17</f>
        <v>0</v>
      </c>
      <c r="F30" s="335">
        <f>IF('us1 '!$G$15="",'us1 '!$G$22,'us1 '!$G$15)</f>
      </c>
      <c r="G30" s="336" t="e">
        <f>'1点検量線'!F36</f>
        <v>#DIV/0!</v>
      </c>
      <c r="H30" s="59"/>
      <c r="I30" s="59"/>
      <c r="J30" s="337" t="e">
        <f>(E257+F30^2+G30^2+H30^2+I30^2)^0.5</f>
        <v>#VALUE!</v>
      </c>
      <c r="K30" s="337" t="e">
        <f>J30*2</f>
        <v>#VALUE!</v>
      </c>
      <c r="L30" s="17"/>
      <c r="M30" s="18"/>
      <c r="N30" s="305"/>
    </row>
    <row r="31" spans="2:14" ht="15" customHeight="1" thickBot="1">
      <c r="B31" s="304"/>
      <c r="C31" s="29"/>
      <c r="D31" s="30"/>
      <c r="E31" s="30"/>
      <c r="F31" s="30"/>
      <c r="G31" s="30"/>
      <c r="H31" s="30"/>
      <c r="I31" s="30"/>
      <c r="J31" s="30"/>
      <c r="K31" s="30"/>
      <c r="L31" s="30"/>
      <c r="M31" s="31"/>
      <c r="N31" s="305"/>
    </row>
    <row r="32" spans="2:14" ht="20.25" customHeight="1" thickBot="1">
      <c r="B32" s="338"/>
      <c r="C32" s="321"/>
      <c r="D32" s="321"/>
      <c r="E32" s="321"/>
      <c r="F32" s="321"/>
      <c r="G32" s="321"/>
      <c r="H32" s="321"/>
      <c r="I32" s="321"/>
      <c r="J32" s="321"/>
      <c r="K32" s="321"/>
      <c r="L32" s="321"/>
      <c r="M32" s="321"/>
      <c r="N32" s="339"/>
    </row>
    <row r="33" ht="33.75" customHeight="1" thickBot="1" thickTop="1"/>
    <row r="34" spans="2:14" ht="32.25" customHeight="1" thickBot="1" thickTop="1">
      <c r="B34" s="300"/>
      <c r="C34" s="340" t="s">
        <v>214</v>
      </c>
      <c r="D34" s="341"/>
      <c r="E34" s="341"/>
      <c r="F34" s="341"/>
      <c r="G34" s="341"/>
      <c r="H34" s="341"/>
      <c r="I34" s="341"/>
      <c r="J34" s="341"/>
      <c r="K34" s="341"/>
      <c r="L34" s="341"/>
      <c r="M34" s="341"/>
      <c r="N34" s="303"/>
    </row>
    <row r="35" spans="2:14" ht="18" customHeight="1">
      <c r="B35" s="304"/>
      <c r="C35" s="342" t="s">
        <v>130</v>
      </c>
      <c r="D35" s="343"/>
      <c r="E35" s="343"/>
      <c r="F35" s="343"/>
      <c r="G35" s="307"/>
      <c r="H35" s="14"/>
      <c r="I35" s="14"/>
      <c r="J35" s="14"/>
      <c r="K35" s="14"/>
      <c r="L35" s="14"/>
      <c r="M35" s="15"/>
      <c r="N35" s="305"/>
    </row>
    <row r="36" spans="2:14" ht="15" customHeight="1">
      <c r="B36" s="304"/>
      <c r="C36" s="16" t="s">
        <v>19</v>
      </c>
      <c r="D36" s="17"/>
      <c r="E36" s="17"/>
      <c r="F36" s="17"/>
      <c r="G36" s="17"/>
      <c r="H36" s="17"/>
      <c r="I36" s="17"/>
      <c r="J36" s="17"/>
      <c r="K36" s="17"/>
      <c r="L36" s="17"/>
      <c r="M36" s="18"/>
      <c r="N36" s="305"/>
    </row>
    <row r="37" spans="2:14" ht="15" customHeight="1">
      <c r="B37" s="304"/>
      <c r="C37" s="60">
        <f>'報告シート表紙 '!C18</f>
        <v>0</v>
      </c>
      <c r="D37" s="17"/>
      <c r="E37" s="548" t="s">
        <v>3</v>
      </c>
      <c r="F37" s="451"/>
      <c r="G37" s="451"/>
      <c r="H37" s="451"/>
      <c r="I37" s="451"/>
      <c r="J37" s="451"/>
      <c r="K37" s="451"/>
      <c r="L37" s="502"/>
      <c r="M37" s="308"/>
      <c r="N37" s="305"/>
    </row>
    <row r="38" spans="2:14" ht="15" customHeight="1">
      <c r="B38" s="304"/>
      <c r="C38" s="16" t="str">
        <f>C11</f>
        <v>最終の試料濃度(mg/L)</v>
      </c>
      <c r="D38" s="17"/>
      <c r="E38" s="543" t="s">
        <v>1</v>
      </c>
      <c r="F38" s="544"/>
      <c r="G38" s="544"/>
      <c r="H38" s="544"/>
      <c r="I38" s="544"/>
      <c r="J38" s="549"/>
      <c r="K38" s="309" t="s">
        <v>20</v>
      </c>
      <c r="L38" s="309" t="s">
        <v>21</v>
      </c>
      <c r="M38" s="18"/>
      <c r="N38" s="305"/>
    </row>
    <row r="39" spans="2:14" ht="15" customHeight="1">
      <c r="B39" s="304"/>
      <c r="C39" s="310" t="e">
        <f>IF('upf '!$D$10="",'多点検量線 '!$G$33,('多点検量線 '!$G$33*'upf '!$D$14/'upf '!$D$10))</f>
        <v>#DIV/0!</v>
      </c>
      <c r="D39" s="17"/>
      <c r="E39" s="311" t="s">
        <v>37</v>
      </c>
      <c r="F39" s="311" t="s">
        <v>38</v>
      </c>
      <c r="G39" s="311" t="s">
        <v>39</v>
      </c>
      <c r="H39" s="311" t="s">
        <v>40</v>
      </c>
      <c r="I39" s="311" t="s">
        <v>41</v>
      </c>
      <c r="J39" s="311" t="s">
        <v>42</v>
      </c>
      <c r="K39" s="311" t="s">
        <v>43</v>
      </c>
      <c r="L39" s="311" t="s">
        <v>44</v>
      </c>
      <c r="M39" s="18"/>
      <c r="N39" s="305"/>
    </row>
    <row r="40" spans="2:14" ht="29.25" customHeight="1">
      <c r="B40" s="304"/>
      <c r="C40" s="312" t="s">
        <v>156</v>
      </c>
      <c r="D40" s="17"/>
      <c r="E40" s="63" t="s">
        <v>170</v>
      </c>
      <c r="F40" s="313" t="s">
        <v>119</v>
      </c>
      <c r="G40" s="63" t="s">
        <v>162</v>
      </c>
      <c r="H40" s="63" t="s">
        <v>163</v>
      </c>
      <c r="I40" s="63" t="s">
        <v>417</v>
      </c>
      <c r="J40" s="63" t="s">
        <v>0</v>
      </c>
      <c r="K40" s="314" t="s">
        <v>45</v>
      </c>
      <c r="L40" s="315" t="s">
        <v>46</v>
      </c>
      <c r="M40" s="18"/>
      <c r="N40" s="305"/>
    </row>
    <row r="41" spans="2:14" ht="15" customHeight="1">
      <c r="B41" s="304"/>
      <c r="C41" s="316" t="e">
        <f>C39*L41</f>
        <v>#DIV/0!</v>
      </c>
      <c r="D41" s="17"/>
      <c r="E41" s="317">
        <f>'upf '!$D$17</f>
        <v>0</v>
      </c>
      <c r="F41" s="344">
        <f>'us1 '!$G$45</f>
      </c>
      <c r="G41" s="24" t="e">
        <f>(('us3 '!$Z$18)^2-F41^2)^0.5</f>
        <v>#VALUE!</v>
      </c>
      <c r="H41" s="126" t="e">
        <f>'多点検量線 '!$G$34/'多点検量線 '!$G$33</f>
        <v>#DIV/0!</v>
      </c>
      <c r="I41" s="42"/>
      <c r="J41" s="42"/>
      <c r="K41" s="24" t="e">
        <f>(F41^2+G41^2+E41^2+H41^2+I41^2+J41^2)^0.5</f>
        <v>#VALUE!</v>
      </c>
      <c r="L41" s="24" t="e">
        <f>K41*2</f>
        <v>#VALUE!</v>
      </c>
      <c r="M41" s="18"/>
      <c r="N41" s="305"/>
    </row>
    <row r="42" spans="2:14" ht="15" customHeight="1" thickBot="1">
      <c r="B42" s="304"/>
      <c r="C42" s="16"/>
      <c r="D42" s="17"/>
      <c r="E42" s="17"/>
      <c r="F42" s="17"/>
      <c r="G42" s="17"/>
      <c r="H42" s="17"/>
      <c r="I42" s="17"/>
      <c r="J42" s="17"/>
      <c r="K42" s="17"/>
      <c r="L42" s="17"/>
      <c r="M42" s="18"/>
      <c r="N42" s="305"/>
    </row>
    <row r="43" spans="2:14" ht="19.5" customHeight="1" thickTop="1">
      <c r="B43" s="304"/>
      <c r="C43" s="345" t="s">
        <v>128</v>
      </c>
      <c r="D43" s="346"/>
      <c r="E43" s="346"/>
      <c r="F43" s="346"/>
      <c r="G43" s="346"/>
      <c r="H43" s="302"/>
      <c r="I43" s="302"/>
      <c r="J43" s="302"/>
      <c r="K43" s="302"/>
      <c r="L43" s="302"/>
      <c r="M43" s="347"/>
      <c r="N43" s="305"/>
    </row>
    <row r="44" spans="2:14" ht="15" customHeight="1">
      <c r="B44" s="304"/>
      <c r="C44" s="16" t="s">
        <v>19</v>
      </c>
      <c r="D44" s="17"/>
      <c r="E44" s="17"/>
      <c r="F44" s="17"/>
      <c r="G44" s="17"/>
      <c r="H44" s="17"/>
      <c r="I44" s="17"/>
      <c r="J44" s="17"/>
      <c r="K44" s="17"/>
      <c r="L44" s="17"/>
      <c r="M44" s="18"/>
      <c r="N44" s="305"/>
    </row>
    <row r="45" spans="2:14" ht="15" customHeight="1">
      <c r="B45" s="304"/>
      <c r="C45" s="60">
        <f>'報告シート表紙 '!C18</f>
        <v>0</v>
      </c>
      <c r="D45" s="17"/>
      <c r="E45" s="548" t="s">
        <v>3</v>
      </c>
      <c r="F45" s="451"/>
      <c r="G45" s="451"/>
      <c r="H45" s="451"/>
      <c r="I45" s="451"/>
      <c r="J45" s="451"/>
      <c r="K45" s="502"/>
      <c r="L45" s="35"/>
      <c r="M45" s="308"/>
      <c r="N45" s="305"/>
    </row>
    <row r="46" spans="2:14" ht="15" customHeight="1">
      <c r="B46" s="304"/>
      <c r="C46" s="16" t="str">
        <f>C11</f>
        <v>最終の試料濃度(mg/L)</v>
      </c>
      <c r="D46" s="17"/>
      <c r="E46" s="543" t="s">
        <v>1</v>
      </c>
      <c r="F46" s="544"/>
      <c r="G46" s="544"/>
      <c r="H46" s="544"/>
      <c r="I46" s="544"/>
      <c r="J46" s="309" t="s">
        <v>20</v>
      </c>
      <c r="K46" s="309" t="s">
        <v>21</v>
      </c>
      <c r="L46" s="17"/>
      <c r="M46" s="18"/>
      <c r="N46" s="305"/>
    </row>
    <row r="47" spans="2:14" ht="15" customHeight="1">
      <c r="B47" s="304"/>
      <c r="C47" s="310" t="e">
        <f>IF('upf '!$D$10="",'2点検量線 '!$F$55,('2点検量線 '!$F$55*'upf '!$D$14/'upf '!$D$10))</f>
        <v>#DIV/0!</v>
      </c>
      <c r="D47" s="17"/>
      <c r="E47" s="311" t="s">
        <v>37</v>
      </c>
      <c r="F47" s="311" t="s">
        <v>38</v>
      </c>
      <c r="G47" s="311" t="s">
        <v>40</v>
      </c>
      <c r="H47" s="311" t="s">
        <v>41</v>
      </c>
      <c r="I47" s="311" t="s">
        <v>42</v>
      </c>
      <c r="J47" s="311" t="s">
        <v>43</v>
      </c>
      <c r="K47" s="311" t="s">
        <v>44</v>
      </c>
      <c r="L47" s="17"/>
      <c r="M47" s="18"/>
      <c r="N47" s="305"/>
    </row>
    <row r="48" spans="2:14" ht="29.25" customHeight="1">
      <c r="B48" s="304"/>
      <c r="C48" s="312" t="s">
        <v>157</v>
      </c>
      <c r="D48" s="17"/>
      <c r="E48" s="63" t="s">
        <v>170</v>
      </c>
      <c r="F48" s="313" t="s">
        <v>119</v>
      </c>
      <c r="G48" s="63" t="s">
        <v>163</v>
      </c>
      <c r="H48" s="63" t="s">
        <v>417</v>
      </c>
      <c r="I48" s="63" t="s">
        <v>0</v>
      </c>
      <c r="J48" s="314" t="s">
        <v>45</v>
      </c>
      <c r="K48" s="315" t="s">
        <v>46</v>
      </c>
      <c r="L48" s="17"/>
      <c r="M48" s="18"/>
      <c r="N48" s="305"/>
    </row>
    <row r="49" spans="2:14" ht="15" customHeight="1">
      <c r="B49" s="304"/>
      <c r="C49" s="316" t="e">
        <f>C47*K49</f>
        <v>#DIV/0!</v>
      </c>
      <c r="D49" s="17"/>
      <c r="E49" s="317">
        <f>'upf '!$D$17</f>
        <v>0</v>
      </c>
      <c r="F49" s="344">
        <f>'us1 '!$G$45</f>
      </c>
      <c r="G49" s="348" t="e">
        <f>'2点検量線 '!F34</f>
        <v>#DIV/0!</v>
      </c>
      <c r="H49" s="42"/>
      <c r="I49" s="42"/>
      <c r="J49" s="24" t="e">
        <f>(E49^2+F49^2+G49^2+H49^2+I49^2)^0.5</f>
        <v>#VALUE!</v>
      </c>
      <c r="K49" s="24" t="e">
        <f>J49*2</f>
        <v>#VALUE!</v>
      </c>
      <c r="L49" s="17"/>
      <c r="M49" s="18"/>
      <c r="N49" s="305"/>
    </row>
    <row r="50" spans="2:14" ht="15" customHeight="1" thickBot="1">
      <c r="B50" s="304"/>
      <c r="C50" s="16"/>
      <c r="D50" s="17"/>
      <c r="E50" s="17"/>
      <c r="F50" s="17"/>
      <c r="G50" s="17"/>
      <c r="H50" s="17"/>
      <c r="I50" s="17"/>
      <c r="J50" s="17"/>
      <c r="K50" s="17"/>
      <c r="L50" s="17"/>
      <c r="M50" s="18"/>
      <c r="N50" s="305"/>
    </row>
    <row r="51" spans="2:14" ht="17.25" customHeight="1" thickTop="1">
      <c r="B51" s="304"/>
      <c r="C51" s="345" t="s">
        <v>129</v>
      </c>
      <c r="D51" s="346"/>
      <c r="E51" s="346"/>
      <c r="F51" s="346"/>
      <c r="G51" s="346"/>
      <c r="H51" s="302"/>
      <c r="I51" s="302"/>
      <c r="J51" s="302"/>
      <c r="K51" s="302"/>
      <c r="L51" s="302"/>
      <c r="M51" s="347"/>
      <c r="N51" s="305"/>
    </row>
    <row r="52" spans="2:14" ht="15" customHeight="1">
      <c r="B52" s="304"/>
      <c r="C52" s="16" t="s">
        <v>19</v>
      </c>
      <c r="D52" s="17"/>
      <c r="E52" s="17"/>
      <c r="F52" s="17"/>
      <c r="G52" s="17"/>
      <c r="H52" s="17"/>
      <c r="I52" s="17"/>
      <c r="J52" s="17"/>
      <c r="K52" s="17"/>
      <c r="L52" s="17"/>
      <c r="M52" s="18"/>
      <c r="N52" s="305"/>
    </row>
    <row r="53" spans="2:14" ht="15" customHeight="1">
      <c r="B53" s="304"/>
      <c r="C53" s="60">
        <f>'報告シート表紙 '!C18</f>
        <v>0</v>
      </c>
      <c r="D53" s="17"/>
      <c r="E53" s="548" t="s">
        <v>3</v>
      </c>
      <c r="F53" s="451"/>
      <c r="G53" s="451"/>
      <c r="H53" s="451"/>
      <c r="I53" s="451"/>
      <c r="J53" s="451"/>
      <c r="K53" s="502"/>
      <c r="L53" s="35"/>
      <c r="M53" s="308"/>
      <c r="N53" s="305"/>
    </row>
    <row r="54" spans="2:14" ht="15" customHeight="1">
      <c r="B54" s="304"/>
      <c r="C54" s="16" t="str">
        <f>C11</f>
        <v>最終の試料濃度(mg/L)</v>
      </c>
      <c r="D54" s="17"/>
      <c r="E54" s="543" t="s">
        <v>1</v>
      </c>
      <c r="F54" s="544"/>
      <c r="G54" s="544"/>
      <c r="H54" s="544"/>
      <c r="I54" s="549"/>
      <c r="J54" s="309" t="s">
        <v>20</v>
      </c>
      <c r="K54" s="309" t="s">
        <v>21</v>
      </c>
      <c r="L54" s="17"/>
      <c r="M54" s="18"/>
      <c r="N54" s="305"/>
    </row>
    <row r="55" spans="2:14" ht="15" customHeight="1">
      <c r="B55" s="304"/>
      <c r="C55" s="310" t="e">
        <f>IF('upf '!$D$10="",'1点検量線'!$E$62,('1点検量線'!$E$62*'upf '!$D$14/'upf '!$D$10))</f>
        <v>#DIV/0!</v>
      </c>
      <c r="D55" s="17"/>
      <c r="E55" s="311" t="s">
        <v>37</v>
      </c>
      <c r="F55" s="311" t="s">
        <v>38</v>
      </c>
      <c r="G55" s="311" t="s">
        <v>40</v>
      </c>
      <c r="H55" s="311" t="s">
        <v>41</v>
      </c>
      <c r="I55" s="311" t="s">
        <v>42</v>
      </c>
      <c r="J55" s="311" t="s">
        <v>43</v>
      </c>
      <c r="K55" s="311" t="s">
        <v>44</v>
      </c>
      <c r="L55" s="17"/>
      <c r="M55" s="18"/>
      <c r="N55" s="305"/>
    </row>
    <row r="56" spans="2:14" ht="28.5" customHeight="1">
      <c r="B56" s="304"/>
      <c r="C56" s="312" t="s">
        <v>157</v>
      </c>
      <c r="D56" s="17"/>
      <c r="E56" s="63" t="s">
        <v>170</v>
      </c>
      <c r="F56" s="313" t="s">
        <v>119</v>
      </c>
      <c r="G56" s="63" t="s">
        <v>163</v>
      </c>
      <c r="H56" s="63" t="s">
        <v>417</v>
      </c>
      <c r="I56" s="63" t="s">
        <v>0</v>
      </c>
      <c r="J56" s="314" t="s">
        <v>45</v>
      </c>
      <c r="K56" s="315" t="s">
        <v>46</v>
      </c>
      <c r="L56" s="17"/>
      <c r="M56" s="18"/>
      <c r="N56" s="305"/>
    </row>
    <row r="57" spans="2:14" ht="15" customHeight="1">
      <c r="B57" s="304"/>
      <c r="C57" s="316" t="e">
        <f>C55*K57</f>
        <v>#DIV/0!</v>
      </c>
      <c r="D57" s="17"/>
      <c r="E57" s="317">
        <f>'upf '!$D$17</f>
        <v>0</v>
      </c>
      <c r="F57" s="344">
        <f>'us1 '!$G$45</f>
      </c>
      <c r="G57" s="348" t="e">
        <f>'1点検量線'!F36</f>
        <v>#DIV/0!</v>
      </c>
      <c r="H57" s="42"/>
      <c r="I57" s="42"/>
      <c r="J57" s="24" t="e">
        <f>(E284+F57^2+G57^2+H57^2+I57^2)^0.5</f>
        <v>#VALUE!</v>
      </c>
      <c r="K57" s="24" t="e">
        <f>J57*2</f>
        <v>#VALUE!</v>
      </c>
      <c r="L57" s="17"/>
      <c r="M57" s="18"/>
      <c r="N57" s="305"/>
    </row>
    <row r="58" spans="2:14" ht="15" customHeight="1" thickBot="1">
      <c r="B58" s="304"/>
      <c r="C58" s="29"/>
      <c r="D58" s="30"/>
      <c r="E58" s="30"/>
      <c r="F58" s="30"/>
      <c r="G58" s="30"/>
      <c r="H58" s="30"/>
      <c r="I58" s="30"/>
      <c r="J58" s="30"/>
      <c r="K58" s="30"/>
      <c r="L58" s="30"/>
      <c r="M58" s="31"/>
      <c r="N58" s="305"/>
    </row>
    <row r="59" spans="2:14" ht="15" customHeight="1" thickBot="1">
      <c r="B59" s="338"/>
      <c r="C59" s="349"/>
      <c r="D59" s="349"/>
      <c r="E59" s="349"/>
      <c r="F59" s="349"/>
      <c r="G59" s="349"/>
      <c r="H59" s="349"/>
      <c r="I59" s="349"/>
      <c r="J59" s="349"/>
      <c r="K59" s="349"/>
      <c r="L59" s="349"/>
      <c r="M59" s="349"/>
      <c r="N59" s="339"/>
    </row>
    <row r="60" spans="3:13" ht="15" customHeight="1" thickTop="1">
      <c r="C60" s="23"/>
      <c r="D60" s="23"/>
      <c r="E60" s="23"/>
      <c r="F60" s="23"/>
      <c r="G60" s="23"/>
      <c r="H60" s="23"/>
      <c r="I60" s="23"/>
      <c r="J60" s="23"/>
      <c r="K60" s="23"/>
      <c r="L60" s="23"/>
      <c r="M60" s="23"/>
    </row>
    <row r="61" spans="3:13" ht="15" customHeight="1">
      <c r="C61" s="23"/>
      <c r="D61" s="23"/>
      <c r="E61" s="23"/>
      <c r="F61" s="23"/>
      <c r="G61" s="23"/>
      <c r="H61" s="23"/>
      <c r="I61" s="23"/>
      <c r="J61" s="23"/>
      <c r="K61" s="23"/>
      <c r="L61" s="23"/>
      <c r="M61" s="23"/>
    </row>
    <row r="62" spans="3:13" ht="15" customHeight="1">
      <c r="C62" s="23"/>
      <c r="D62" s="23"/>
      <c r="E62" s="23"/>
      <c r="F62" s="23"/>
      <c r="G62" s="23"/>
      <c r="H62" s="23"/>
      <c r="I62" s="23"/>
      <c r="J62" s="23"/>
      <c r="K62" s="23"/>
      <c r="L62" s="23"/>
      <c r="M62" s="23"/>
    </row>
    <row r="63" spans="3:13" ht="15" customHeight="1">
      <c r="C63" s="23"/>
      <c r="D63" s="23"/>
      <c r="E63" s="23"/>
      <c r="F63" s="23"/>
      <c r="G63" s="23"/>
      <c r="H63" s="23"/>
      <c r="I63" s="23"/>
      <c r="J63" s="23"/>
      <c r="K63" s="23"/>
      <c r="L63" s="23"/>
      <c r="M63" s="23"/>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sheetData>
  <sheetProtection password="CC4B" sheet="1" selectLockedCells="1"/>
  <mergeCells count="12">
    <mergeCell ref="E38:J38"/>
    <mergeCell ref="E11:J11"/>
    <mergeCell ref="E19:I19"/>
    <mergeCell ref="E27:I27"/>
    <mergeCell ref="E46:I46"/>
    <mergeCell ref="E53:K53"/>
    <mergeCell ref="E54:I54"/>
    <mergeCell ref="E10:L10"/>
    <mergeCell ref="E18:K18"/>
    <mergeCell ref="E26:K26"/>
    <mergeCell ref="E45:K45"/>
    <mergeCell ref="E37:L37"/>
  </mergeCells>
  <printOptions/>
  <pageMargins left="0.75" right="0.58" top="0.74" bottom="1" header="0.512" footer="0.512"/>
  <pageSetup horizontalDpi="300" verticalDpi="300" orientation="portrait" paperSize="9" scale="85" r:id="rId3"/>
  <legacyDrawing r:id="rId2"/>
</worksheet>
</file>

<file path=xl/worksheets/sheet12.xml><?xml version="1.0" encoding="utf-8"?>
<worksheet xmlns="http://schemas.openxmlformats.org/spreadsheetml/2006/main" xmlns:r="http://schemas.openxmlformats.org/officeDocument/2006/relationships">
  <dimension ref="A1:D29"/>
  <sheetViews>
    <sheetView zoomScalePageLayoutView="0" workbookViewId="0" topLeftCell="A1">
      <selection activeCell="D28" sqref="D28"/>
    </sheetView>
  </sheetViews>
  <sheetFormatPr defaultColWidth="9.00390625" defaultRowHeight="13.5"/>
  <cols>
    <col min="1" max="1" width="9.00390625" style="357" customWidth="1"/>
    <col min="2" max="2" width="61.25390625" style="5" customWidth="1"/>
    <col min="3" max="3" width="13.00390625" style="357" customWidth="1"/>
    <col min="4" max="4" width="39.50390625" style="357" customWidth="1"/>
  </cols>
  <sheetData>
    <row r="1" ht="16.5">
      <c r="A1" s="377" t="s">
        <v>406</v>
      </c>
    </row>
    <row r="3" ht="12.75">
      <c r="A3" t="s">
        <v>407</v>
      </c>
    </row>
    <row r="4" ht="12.75">
      <c r="A4" t="s">
        <v>408</v>
      </c>
    </row>
    <row r="5" ht="12.75">
      <c r="A5" t="s">
        <v>405</v>
      </c>
    </row>
    <row r="6" ht="12.75">
      <c r="A6" t="s">
        <v>409</v>
      </c>
    </row>
    <row r="7" ht="13.5" thickBot="1"/>
    <row r="8" spans="1:4" ht="18" customHeight="1" thickBot="1">
      <c r="A8" s="382" t="s">
        <v>420</v>
      </c>
      <c r="B8" s="383" t="s">
        <v>421</v>
      </c>
      <c r="C8" s="384" t="s">
        <v>422</v>
      </c>
      <c r="D8" s="382" t="s">
        <v>423</v>
      </c>
    </row>
    <row r="9" spans="1:4" ht="18" customHeight="1" thickTop="1">
      <c r="A9" s="357" t="s">
        <v>424</v>
      </c>
      <c r="B9" s="385" t="s">
        <v>425</v>
      </c>
      <c r="C9" s="380">
        <v>238</v>
      </c>
      <c r="D9" s="405"/>
    </row>
    <row r="10" spans="1:4" ht="18" customHeight="1">
      <c r="A10" s="386" t="s">
        <v>426</v>
      </c>
      <c r="B10" s="387" t="s">
        <v>427</v>
      </c>
      <c r="C10" s="388" t="s">
        <v>428</v>
      </c>
      <c r="D10" s="78"/>
    </row>
    <row r="11" spans="1:4" ht="18" customHeight="1">
      <c r="A11" s="386" t="s">
        <v>429</v>
      </c>
      <c r="B11" s="387" t="s">
        <v>430</v>
      </c>
      <c r="C11" s="388" t="s">
        <v>431</v>
      </c>
      <c r="D11" s="78"/>
    </row>
    <row r="12" spans="1:4" ht="18" customHeight="1">
      <c r="A12" s="386" t="s">
        <v>432</v>
      </c>
      <c r="B12" s="387" t="s">
        <v>433</v>
      </c>
      <c r="C12" s="388" t="s">
        <v>434</v>
      </c>
      <c r="D12" s="78"/>
    </row>
    <row r="13" spans="1:4" ht="18" customHeight="1">
      <c r="A13" s="386" t="s">
        <v>435</v>
      </c>
      <c r="B13" s="387" t="s">
        <v>436</v>
      </c>
      <c r="C13" s="389" t="s">
        <v>477</v>
      </c>
      <c r="D13" s="78"/>
    </row>
    <row r="14" spans="1:4" ht="18" customHeight="1">
      <c r="A14" s="386" t="s">
        <v>437</v>
      </c>
      <c r="B14" s="387" t="s">
        <v>469</v>
      </c>
      <c r="C14" s="388" t="s">
        <v>431</v>
      </c>
      <c r="D14" s="78"/>
    </row>
    <row r="15" spans="1:4" ht="18" customHeight="1">
      <c r="A15" s="386" t="s">
        <v>438</v>
      </c>
      <c r="B15" s="387" t="s">
        <v>470</v>
      </c>
      <c r="C15" s="390" t="s">
        <v>468</v>
      </c>
      <c r="D15" s="78"/>
    </row>
    <row r="16" spans="1:4" ht="18" customHeight="1" thickBot="1">
      <c r="A16" s="391" t="s">
        <v>439</v>
      </c>
      <c r="B16" s="392" t="s">
        <v>471</v>
      </c>
      <c r="C16" s="393" t="s">
        <v>440</v>
      </c>
      <c r="D16" s="406"/>
    </row>
    <row r="17" spans="1:4" ht="18" customHeight="1" thickBot="1">
      <c r="A17" s="394" t="s">
        <v>441</v>
      </c>
      <c r="B17" s="395"/>
      <c r="C17" s="396"/>
      <c r="D17" s="396"/>
    </row>
    <row r="18" spans="1:4" ht="18" customHeight="1">
      <c r="A18" s="397" t="s">
        <v>442</v>
      </c>
      <c r="B18" s="398"/>
      <c r="C18" s="399"/>
      <c r="D18" s="399"/>
    </row>
    <row r="19" spans="1:4" ht="18" customHeight="1">
      <c r="A19" s="386" t="s">
        <v>443</v>
      </c>
      <c r="B19" s="387" t="s">
        <v>444</v>
      </c>
      <c r="C19" s="388">
        <v>228.802</v>
      </c>
      <c r="D19" s="78"/>
    </row>
    <row r="20" spans="1:4" ht="18" customHeight="1">
      <c r="A20" s="400" t="s">
        <v>445</v>
      </c>
      <c r="B20" s="401"/>
      <c r="C20" s="386"/>
      <c r="D20" s="381"/>
    </row>
    <row r="21" spans="1:4" ht="18" customHeight="1">
      <c r="A21" s="386" t="s">
        <v>446</v>
      </c>
      <c r="B21" s="387" t="s">
        <v>447</v>
      </c>
      <c r="C21" s="388">
        <v>111</v>
      </c>
      <c r="D21" s="78"/>
    </row>
    <row r="22" spans="1:4" ht="18" customHeight="1">
      <c r="A22" s="386" t="s">
        <v>448</v>
      </c>
      <c r="B22" s="387" t="s">
        <v>449</v>
      </c>
      <c r="C22" s="388" t="s">
        <v>450</v>
      </c>
      <c r="D22" s="78"/>
    </row>
    <row r="23" spans="1:4" ht="18" customHeight="1">
      <c r="A23" s="386" t="s">
        <v>451</v>
      </c>
      <c r="B23" s="387" t="s">
        <v>452</v>
      </c>
      <c r="C23" s="388" t="s">
        <v>453</v>
      </c>
      <c r="D23" s="78"/>
    </row>
    <row r="24" spans="1:4" ht="18" customHeight="1">
      <c r="A24" s="400" t="s">
        <v>454</v>
      </c>
      <c r="B24" s="401"/>
      <c r="C24" s="386"/>
      <c r="D24" s="381"/>
    </row>
    <row r="25" spans="1:4" ht="46.5" customHeight="1">
      <c r="A25" s="386" t="s">
        <v>455</v>
      </c>
      <c r="B25" s="402" t="s">
        <v>570</v>
      </c>
      <c r="C25" s="388" t="s">
        <v>456</v>
      </c>
      <c r="D25" s="78"/>
    </row>
    <row r="26" spans="1:4" ht="18" customHeight="1">
      <c r="A26" s="386" t="s">
        <v>457</v>
      </c>
      <c r="B26" s="387" t="s">
        <v>571</v>
      </c>
      <c r="C26" s="388" t="s">
        <v>458</v>
      </c>
      <c r="D26" s="78"/>
    </row>
    <row r="27" spans="1:4" ht="18" customHeight="1">
      <c r="A27" s="386" t="s">
        <v>459</v>
      </c>
      <c r="B27" s="387" t="s">
        <v>460</v>
      </c>
      <c r="C27" s="388" t="s">
        <v>461</v>
      </c>
      <c r="D27" s="78"/>
    </row>
    <row r="28" spans="1:4" ht="33.75" customHeight="1">
      <c r="A28" s="386" t="s">
        <v>478</v>
      </c>
      <c r="B28" s="409" t="s">
        <v>475</v>
      </c>
      <c r="C28" s="388">
        <v>0.0005</v>
      </c>
      <c r="D28" s="78"/>
    </row>
    <row r="29" spans="1:4" ht="33.75" customHeight="1" thickBot="1">
      <c r="A29" s="403" t="s">
        <v>462</v>
      </c>
      <c r="B29" s="404" t="s">
        <v>476</v>
      </c>
      <c r="C29" s="410">
        <v>0.0005</v>
      </c>
      <c r="D29" s="407"/>
    </row>
  </sheetData>
  <sheetProtection password="CC4B" sheet="1" selectLockedCells="1"/>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D8"/>
  <sheetViews>
    <sheetView zoomScalePageLayoutView="0" workbookViewId="0" topLeftCell="A1">
      <selection activeCell="B3" sqref="B3"/>
    </sheetView>
  </sheetViews>
  <sheetFormatPr defaultColWidth="9.00390625" defaultRowHeight="13.5"/>
  <cols>
    <col min="1" max="1" width="13.75390625" style="0" customWidth="1"/>
    <col min="2" max="4" width="12.50390625" style="0" customWidth="1"/>
  </cols>
  <sheetData>
    <row r="1" ht="22.5" customHeight="1">
      <c r="A1" s="377" t="s">
        <v>419</v>
      </c>
    </row>
    <row r="2" spans="1:4" ht="12.75">
      <c r="A2" s="379"/>
      <c r="B2" s="1" t="s">
        <v>463</v>
      </c>
      <c r="C2" s="1" t="s">
        <v>464</v>
      </c>
      <c r="D2" s="1" t="s">
        <v>465</v>
      </c>
    </row>
    <row r="3" spans="1:4" ht="12.75">
      <c r="A3" s="379" t="s">
        <v>410</v>
      </c>
      <c r="B3" s="40"/>
      <c r="C3" s="40" t="s">
        <v>466</v>
      </c>
      <c r="D3" s="408" t="s">
        <v>467</v>
      </c>
    </row>
    <row r="4" spans="1:4" ht="12.75">
      <c r="A4" s="379" t="s">
        <v>411</v>
      </c>
      <c r="B4" s="40"/>
      <c r="C4" s="40" t="s">
        <v>466</v>
      </c>
      <c r="D4" s="408" t="s">
        <v>467</v>
      </c>
    </row>
    <row r="5" spans="1:4" ht="12.75">
      <c r="A5" s="379" t="s">
        <v>412</v>
      </c>
      <c r="B5" s="40"/>
      <c r="C5" s="40" t="s">
        <v>466</v>
      </c>
      <c r="D5" s="408" t="s">
        <v>467</v>
      </c>
    </row>
    <row r="6" spans="1:2" ht="12.75">
      <c r="A6" s="379" t="s">
        <v>413</v>
      </c>
      <c r="B6" s="379" t="e">
        <f>AVERAGE(B3:B5)</f>
        <v>#DIV/0!</v>
      </c>
    </row>
    <row r="7" spans="1:2" ht="12.75">
      <c r="A7" s="379" t="s">
        <v>414</v>
      </c>
      <c r="B7" s="379" t="e">
        <f>STDEV(B3:B5)</f>
        <v>#DIV/0!</v>
      </c>
    </row>
    <row r="8" spans="1:3" ht="12.75">
      <c r="A8" s="379" t="s">
        <v>415</v>
      </c>
      <c r="B8" s="379" t="e">
        <f>B7/B6</f>
        <v>#DIV/0!</v>
      </c>
      <c r="C8" t="s">
        <v>418</v>
      </c>
    </row>
  </sheetData>
  <sheetProtection selectLockedCells="1"/>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00390625" defaultRowHeight="13.5"/>
  <cols>
    <col min="1" max="1" width="62.75390625" style="0" customWidth="1"/>
  </cols>
  <sheetData>
    <row r="1" ht="16.5">
      <c r="A1" s="377" t="s">
        <v>416</v>
      </c>
    </row>
    <row r="2" ht="12.75">
      <c r="A2" s="412" t="s">
        <v>557</v>
      </c>
    </row>
    <row r="3" ht="252" customHeight="1">
      <c r="A3" s="412"/>
    </row>
  </sheetData>
  <sheetProtection/>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T6"/>
  <sheetViews>
    <sheetView zoomScalePageLayoutView="0" workbookViewId="0" topLeftCell="A1">
      <selection activeCell="H3" sqref="H3"/>
    </sheetView>
  </sheetViews>
  <sheetFormatPr defaultColWidth="9.00390625" defaultRowHeight="13.5"/>
  <cols>
    <col min="17" max="17" width="13.875" style="0" customWidth="1"/>
    <col min="18" max="18" width="14.50390625" style="0" customWidth="1"/>
    <col min="19" max="19" width="15.75390625" style="0" customWidth="1"/>
  </cols>
  <sheetData>
    <row r="1" spans="1:20" ht="12.75">
      <c r="A1" t="s">
        <v>535</v>
      </c>
      <c r="B1" t="s">
        <v>536</v>
      </c>
      <c r="C1" t="s">
        <v>537</v>
      </c>
      <c r="D1" t="s">
        <v>538</v>
      </c>
      <c r="E1" t="s">
        <v>539</v>
      </c>
      <c r="F1" t="s">
        <v>540</v>
      </c>
      <c r="G1" t="s">
        <v>541</v>
      </c>
      <c r="H1" t="s">
        <v>542</v>
      </c>
      <c r="I1" t="s">
        <v>543</v>
      </c>
      <c r="J1" t="s">
        <v>544</v>
      </c>
      <c r="K1" t="s">
        <v>545</v>
      </c>
      <c r="L1" t="s">
        <v>546</v>
      </c>
      <c r="M1" t="s">
        <v>547</v>
      </c>
      <c r="N1" t="s">
        <v>548</v>
      </c>
      <c r="O1" t="s">
        <v>549</v>
      </c>
      <c r="P1" t="s">
        <v>550</v>
      </c>
      <c r="Q1" t="s">
        <v>551</v>
      </c>
      <c r="R1" t="s">
        <v>552</v>
      </c>
      <c r="S1" t="s">
        <v>553</v>
      </c>
      <c r="T1" t="s">
        <v>554</v>
      </c>
    </row>
    <row r="2" spans="1:20" ht="12.75">
      <c r="A2">
        <f>'報告シート表紙 '!B3</f>
        <v>0</v>
      </c>
      <c r="B2">
        <f>'まとめsheet2 '!A2</f>
        <v>0</v>
      </c>
      <c r="H2">
        <f>'報告シート表紙 '!B6</f>
        <v>0</v>
      </c>
      <c r="I2">
        <f>'報告シート表紙 '!B7</f>
        <v>0</v>
      </c>
      <c r="L2">
        <f>'報告シート表紙 '!B4</f>
        <v>0</v>
      </c>
      <c r="M2">
        <f>'報告シート表紙 '!B5</f>
        <v>0</v>
      </c>
      <c r="P2">
        <f>'報告シート表紙 '!B8</f>
        <v>0</v>
      </c>
      <c r="Q2">
        <f>'報告シート表紙 '!B9</f>
        <v>0</v>
      </c>
      <c r="R2">
        <f>'報告シート表紙 '!B11</f>
        <v>0</v>
      </c>
      <c r="S2">
        <f>'報告シート表紙 '!B10</f>
        <v>0</v>
      </c>
      <c r="T2">
        <f>'報告シート表紙 '!B23</f>
        <v>0</v>
      </c>
    </row>
    <row r="3" spans="1:20" ht="12.75">
      <c r="A3" t="str">
        <f>'報告シート表紙 '!A3</f>
        <v>試験所番号＊</v>
      </c>
      <c r="B3" t="str">
        <f>'まとめsheet2 '!A3</f>
        <v>分析元素</v>
      </c>
      <c r="H3" t="str">
        <f>'報告シート表紙 '!A6</f>
        <v>責任者名</v>
      </c>
      <c r="I3" t="str">
        <f>'報告シート表紙 '!A7</f>
        <v>報告担当者名</v>
      </c>
      <c r="L3" t="str">
        <f>'報告シート表紙 '!A4</f>
        <v>分析機関名</v>
      </c>
      <c r="M3" t="str">
        <f>'報告シート表紙 '!A5</f>
        <v>部課名</v>
      </c>
      <c r="P3" t="str">
        <f>'報告シート表紙 '!A8</f>
        <v>報告担当者　　TEL</v>
      </c>
      <c r="Q3" t="str">
        <f>'報告シート表紙 '!A9</f>
        <v>報告担当者　　FAX</v>
      </c>
      <c r="R3" t="str">
        <f>'報告シート表紙 '!A11</f>
        <v>申込時の担当者　　E-mail</v>
      </c>
      <c r="S3" t="str">
        <f>'報告シート表紙 '!A10</f>
        <v>報告担当者　　E-mail</v>
      </c>
      <c r="T3" t="str">
        <f>'報告シート表紙 '!A23</f>
        <v>分析中に特に気づいたこと、コメント、要望事項　　等</v>
      </c>
    </row>
    <row r="5" ht="12.75">
      <c r="A5" s="411" t="s">
        <v>555</v>
      </c>
    </row>
    <row r="6" ht="12.75">
      <c r="A6" s="358" t="s">
        <v>566</v>
      </c>
    </row>
  </sheetData>
  <sheetProtection/>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CE18"/>
  <sheetViews>
    <sheetView zoomScalePageLayoutView="0" workbookViewId="0" topLeftCell="A1">
      <selection activeCell="G7" sqref="G7"/>
    </sheetView>
  </sheetViews>
  <sheetFormatPr defaultColWidth="9.00390625" defaultRowHeight="13.5"/>
  <cols>
    <col min="2" max="2" width="12.25390625" style="0" customWidth="1"/>
    <col min="3" max="3" width="28.50390625" style="0" customWidth="1"/>
    <col min="4" max="4" width="20.25390625" style="0" customWidth="1"/>
    <col min="5" max="5" width="18.875" style="0" customWidth="1"/>
    <col min="6" max="6" width="22.00390625" style="0" customWidth="1"/>
    <col min="7" max="7" width="16.50390625" style="0" customWidth="1"/>
    <col min="8" max="8" width="14.00390625" style="0" customWidth="1"/>
    <col min="9" max="9" width="18.75390625" style="0" customWidth="1"/>
    <col min="10" max="10" width="15.25390625" style="0" customWidth="1"/>
    <col min="11" max="11" width="15.75390625" style="0" customWidth="1"/>
    <col min="12" max="12" width="13.25390625" style="0" customWidth="1"/>
    <col min="13" max="13" width="15.50390625" style="0" customWidth="1"/>
    <col min="14" max="30" width="5.75390625" style="0" customWidth="1"/>
  </cols>
  <sheetData>
    <row r="1" spans="1:83" ht="12.75">
      <c r="A1" t="s">
        <v>479</v>
      </c>
      <c r="B1" t="s">
        <v>480</v>
      </c>
      <c r="C1" t="s">
        <v>481</v>
      </c>
      <c r="D1" t="s">
        <v>482</v>
      </c>
      <c r="E1" t="s">
        <v>483</v>
      </c>
      <c r="F1" t="s">
        <v>484</v>
      </c>
      <c r="G1" t="s">
        <v>485</v>
      </c>
      <c r="H1" t="s">
        <v>486</v>
      </c>
      <c r="I1" t="s">
        <v>487</v>
      </c>
      <c r="J1" t="s">
        <v>488</v>
      </c>
      <c r="K1" t="s">
        <v>489</v>
      </c>
      <c r="L1" t="s">
        <v>490</v>
      </c>
      <c r="M1" t="s">
        <v>491</v>
      </c>
      <c r="N1" t="s">
        <v>498</v>
      </c>
      <c r="O1" t="s">
        <v>499</v>
      </c>
      <c r="P1" t="s">
        <v>500</v>
      </c>
      <c r="Q1" t="s">
        <v>501</v>
      </c>
      <c r="R1" t="s">
        <v>502</v>
      </c>
      <c r="S1" t="s">
        <v>503</v>
      </c>
      <c r="T1" t="s">
        <v>504</v>
      </c>
      <c r="U1" t="s">
        <v>505</v>
      </c>
      <c r="V1" t="s">
        <v>506</v>
      </c>
      <c r="W1" t="s">
        <v>507</v>
      </c>
      <c r="X1" t="s">
        <v>508</v>
      </c>
      <c r="Y1" t="s">
        <v>509</v>
      </c>
      <c r="Z1" t="s">
        <v>510</v>
      </c>
      <c r="AA1" t="s">
        <v>511</v>
      </c>
      <c r="AB1" t="s">
        <v>512</v>
      </c>
      <c r="AC1" t="s">
        <v>513</v>
      </c>
      <c r="AD1" t="s">
        <v>492</v>
      </c>
      <c r="AE1" t="s">
        <v>493</v>
      </c>
      <c r="AF1" t="s">
        <v>494</v>
      </c>
      <c r="AG1" t="s">
        <v>495</v>
      </c>
      <c r="AH1" t="s">
        <v>496</v>
      </c>
      <c r="AI1" t="s">
        <v>497</v>
      </c>
      <c r="AJ1" t="s">
        <v>514</v>
      </c>
      <c r="AK1" t="s">
        <v>515</v>
      </c>
      <c r="AL1" t="s">
        <v>516</v>
      </c>
      <c r="AM1" t="s">
        <v>517</v>
      </c>
      <c r="AN1" t="s">
        <v>518</v>
      </c>
      <c r="AO1" t="s">
        <v>519</v>
      </c>
      <c r="AP1" t="s">
        <v>520</v>
      </c>
      <c r="AQ1" t="s">
        <v>521</v>
      </c>
      <c r="AR1" t="s">
        <v>522</v>
      </c>
      <c r="AS1" t="s">
        <v>523</v>
      </c>
      <c r="AT1" t="s">
        <v>524</v>
      </c>
      <c r="AU1" t="s">
        <v>525</v>
      </c>
      <c r="AV1" t="s">
        <v>526</v>
      </c>
      <c r="AW1" t="s">
        <v>527</v>
      </c>
      <c r="AX1" t="s">
        <v>528</v>
      </c>
      <c r="AY1" t="s">
        <v>529</v>
      </c>
      <c r="AZ1" t="s">
        <v>530</v>
      </c>
      <c r="BA1" t="s">
        <v>531</v>
      </c>
      <c r="BB1" t="s">
        <v>532</v>
      </c>
      <c r="BC1" t="s">
        <v>533</v>
      </c>
      <c r="BD1" t="s">
        <v>534</v>
      </c>
      <c r="BE1" t="s">
        <v>556</v>
      </c>
      <c r="BF1" t="s">
        <v>637</v>
      </c>
      <c r="BG1" t="s">
        <v>638</v>
      </c>
      <c r="BH1" t="s">
        <v>639</v>
      </c>
      <c r="BI1" t="s">
        <v>640</v>
      </c>
      <c r="BJ1" t="s">
        <v>641</v>
      </c>
      <c r="BK1" t="s">
        <v>642</v>
      </c>
      <c r="BL1" t="s">
        <v>643</v>
      </c>
      <c r="BM1" t="s">
        <v>645</v>
      </c>
      <c r="BN1" t="s">
        <v>646</v>
      </c>
      <c r="BO1" t="s">
        <v>647</v>
      </c>
      <c r="BP1" t="s">
        <v>648</v>
      </c>
      <c r="BQ1" t="s">
        <v>649</v>
      </c>
      <c r="BR1" t="s">
        <v>660</v>
      </c>
      <c r="BS1" t="s">
        <v>661</v>
      </c>
      <c r="BT1" t="s">
        <v>662</v>
      </c>
      <c r="BU1" t="s">
        <v>663</v>
      </c>
      <c r="BV1" t="s">
        <v>664</v>
      </c>
      <c r="BW1" t="s">
        <v>665</v>
      </c>
      <c r="BX1" t="s">
        <v>666</v>
      </c>
      <c r="BY1" t="s">
        <v>667</v>
      </c>
      <c r="BZ1" t="s">
        <v>668</v>
      </c>
      <c r="CA1" t="s">
        <v>669</v>
      </c>
      <c r="CB1" t="s">
        <v>670</v>
      </c>
      <c r="CC1" t="s">
        <v>672</v>
      </c>
      <c r="CD1" t="s">
        <v>673</v>
      </c>
      <c r="CE1" t="s">
        <v>674</v>
      </c>
    </row>
    <row r="2" spans="1:83" ht="12.75">
      <c r="A2">
        <f aca="true" t="shared" si="0" ref="A2:BL2">A4</f>
        <v>0</v>
      </c>
      <c r="B2">
        <f t="shared" si="0"/>
        <v>0</v>
      </c>
      <c r="C2" t="str">
        <f t="shared" si="0"/>
        <v>市販標準液_多点検量線</v>
      </c>
      <c r="D2" t="e">
        <f t="shared" si="0"/>
        <v>#DIV/0!</v>
      </c>
      <c r="E2" t="e">
        <f t="shared" si="0"/>
        <v>#DIV/0!</v>
      </c>
      <c r="F2">
        <f t="shared" si="0"/>
        <v>0</v>
      </c>
      <c r="G2">
        <f t="shared" si="0"/>
      </c>
      <c r="H2" t="e">
        <f t="shared" si="0"/>
        <v>#VALUE!</v>
      </c>
      <c r="I2" t="e">
        <f t="shared" si="0"/>
        <v>#DIV/0!</v>
      </c>
      <c r="J2">
        <f t="shared" si="0"/>
        <v>0</v>
      </c>
      <c r="K2">
        <f t="shared" si="0"/>
        <v>0</v>
      </c>
      <c r="L2" t="e">
        <f t="shared" si="0"/>
        <v>#VALUE!</v>
      </c>
      <c r="M2" t="e">
        <f t="shared" si="0"/>
        <v>#VALUE!</v>
      </c>
      <c r="N2">
        <f t="shared" si="0"/>
        <v>0</v>
      </c>
      <c r="O2">
        <f t="shared" si="0"/>
        <v>0</v>
      </c>
      <c r="P2">
        <f t="shared" si="0"/>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f t="shared" si="0"/>
        <v>0</v>
      </c>
      <c r="AF2">
        <f t="shared" si="0"/>
        <v>0</v>
      </c>
      <c r="AG2">
        <f t="shared" si="0"/>
        <v>0</v>
      </c>
      <c r="AH2">
        <f t="shared" si="0"/>
        <v>0</v>
      </c>
      <c r="AI2">
        <f t="shared" si="0"/>
        <v>0</v>
      </c>
      <c r="AJ2">
        <f t="shared" si="0"/>
        <v>0</v>
      </c>
      <c r="AK2">
        <f t="shared" si="0"/>
        <v>0</v>
      </c>
      <c r="AL2">
        <f t="shared" si="0"/>
        <v>0</v>
      </c>
      <c r="AM2">
        <f t="shared" si="0"/>
        <v>0</v>
      </c>
      <c r="AN2">
        <f t="shared" si="0"/>
        <v>0</v>
      </c>
      <c r="AO2">
        <f t="shared" si="0"/>
        <v>0</v>
      </c>
      <c r="AP2">
        <f t="shared" si="0"/>
        <v>0</v>
      </c>
      <c r="AQ2">
        <f t="shared" si="0"/>
        <v>0</v>
      </c>
      <c r="AR2">
        <f t="shared" si="0"/>
        <v>0</v>
      </c>
      <c r="AS2">
        <f t="shared" si="0"/>
        <v>0</v>
      </c>
      <c r="AT2">
        <f t="shared" si="0"/>
        <v>0</v>
      </c>
      <c r="AU2">
        <f t="shared" si="0"/>
        <v>0</v>
      </c>
      <c r="AV2">
        <f t="shared" si="0"/>
        <v>0</v>
      </c>
      <c r="AW2">
        <f t="shared" si="0"/>
        <v>0</v>
      </c>
      <c r="AX2">
        <f t="shared" si="0"/>
        <v>0</v>
      </c>
      <c r="AY2" t="str">
        <f t="shared" si="0"/>
        <v>　　　　月　　日</v>
      </c>
      <c r="AZ2" t="str">
        <f t="shared" si="0"/>
        <v>　　　　月　　日</v>
      </c>
      <c r="BA2" t="str">
        <f t="shared" si="0"/>
        <v>　　　　月　　日</v>
      </c>
      <c r="BB2" t="str">
        <f t="shared" si="0"/>
        <v>時頃</v>
      </c>
      <c r="BC2" t="str">
        <f t="shared" si="0"/>
        <v>時頃</v>
      </c>
      <c r="BD2" t="str">
        <f t="shared" si="0"/>
        <v>時頃</v>
      </c>
      <c r="BE2">
        <f t="shared" si="0"/>
        <v>0</v>
      </c>
      <c r="BF2">
        <f t="shared" si="0"/>
        <v>0</v>
      </c>
      <c r="BG2">
        <f t="shared" si="0"/>
      </c>
      <c r="BH2">
        <f t="shared" si="0"/>
      </c>
      <c r="BI2">
        <f t="shared" si="0"/>
      </c>
      <c r="BJ2">
        <f t="shared" si="0"/>
      </c>
      <c r="BK2">
        <f t="shared" si="0"/>
      </c>
      <c r="BL2">
        <f t="shared" si="0"/>
      </c>
      <c r="BM2">
        <f aca="true" t="shared" si="1" ref="BM2:CE2">BM4</f>
      </c>
      <c r="BN2">
        <f t="shared" si="1"/>
      </c>
      <c r="BO2">
        <f t="shared" si="1"/>
      </c>
      <c r="BP2">
        <f t="shared" si="1"/>
      </c>
      <c r="BQ2">
        <f t="shared" si="1"/>
        <v>0</v>
      </c>
      <c r="BR2" t="e">
        <f t="shared" si="1"/>
        <v>#VALUE!</v>
      </c>
      <c r="BS2" t="e">
        <f t="shared" si="1"/>
        <v>#VALUE!</v>
      </c>
      <c r="BT2" t="e">
        <f t="shared" si="1"/>
        <v>#VALUE!</v>
      </c>
      <c r="BU2" t="e">
        <f t="shared" si="1"/>
        <v>#VALUE!</v>
      </c>
      <c r="BV2" t="e">
        <f t="shared" si="1"/>
        <v>#VALUE!</v>
      </c>
      <c r="BW2" t="e">
        <f t="shared" si="1"/>
        <v>#VALUE!</v>
      </c>
      <c r="BX2" t="e">
        <f t="shared" si="1"/>
        <v>#VALUE!</v>
      </c>
      <c r="BY2" t="e">
        <f t="shared" si="1"/>
        <v>#VALUE!</v>
      </c>
      <c r="BZ2" t="e">
        <f t="shared" si="1"/>
        <v>#VALUE!</v>
      </c>
      <c r="CA2" t="e">
        <f t="shared" si="1"/>
        <v>#VALUE!</v>
      </c>
      <c r="CB2" t="e">
        <f t="shared" si="1"/>
        <v>#DIV/0!</v>
      </c>
      <c r="CC2">
        <f t="shared" si="1"/>
        <v>0</v>
      </c>
      <c r="CD2">
        <f t="shared" si="1"/>
        <v>0</v>
      </c>
      <c r="CE2" t="e">
        <f t="shared" si="1"/>
        <v>#DIV/0!</v>
      </c>
    </row>
    <row r="3" spans="1:83" ht="12.75">
      <c r="A3" t="s">
        <v>241</v>
      </c>
      <c r="B3" t="s">
        <v>380</v>
      </c>
      <c r="C3" t="s">
        <v>381</v>
      </c>
      <c r="D3" t="s">
        <v>242</v>
      </c>
      <c r="E3" t="s">
        <v>243</v>
      </c>
      <c r="F3" t="s">
        <v>244</v>
      </c>
      <c r="G3" t="s">
        <v>245</v>
      </c>
      <c r="H3" t="s">
        <v>246</v>
      </c>
      <c r="I3" t="s">
        <v>247</v>
      </c>
      <c r="J3" t="s">
        <v>248</v>
      </c>
      <c r="K3" t="s">
        <v>249</v>
      </c>
      <c r="L3" t="s">
        <v>250</v>
      </c>
      <c r="M3" t="s">
        <v>251</v>
      </c>
      <c r="AE3" t="str">
        <f>'分析方法など '!$A$9</f>
        <v>Q1</v>
      </c>
      <c r="AF3" t="str">
        <f>'分析方法など '!$A$10</f>
        <v>Q2</v>
      </c>
      <c r="AG3" t="str">
        <f>'分析方法など '!$A$11</f>
        <v>Q3</v>
      </c>
      <c r="AH3" t="str">
        <f>'分析方法など '!$A$12</f>
        <v>Q4</v>
      </c>
      <c r="AI3" t="str">
        <f>'分析方法など '!$A$13</f>
        <v>Q5</v>
      </c>
      <c r="AJ3" t="str">
        <f>'分析方法など '!$A$14</f>
        <v>Q6</v>
      </c>
      <c r="AK3" t="str">
        <f>'分析方法など '!$A$15</f>
        <v>Q7</v>
      </c>
      <c r="AL3" t="str">
        <f>'分析方法など '!$A$16</f>
        <v>Q8</v>
      </c>
      <c r="AM3" t="str">
        <f>'分析方法など '!$A$19</f>
        <v>Q9</v>
      </c>
      <c r="AN3" t="str">
        <f>'分析方法など '!$A$21</f>
        <v>Q10</v>
      </c>
      <c r="AO3" t="str">
        <f>'分析方法など '!$A$22</f>
        <v>Q11</v>
      </c>
      <c r="AP3" t="str">
        <f>'分析方法など '!$A$23</f>
        <v>Q12</v>
      </c>
      <c r="AQ3" t="str">
        <f>'分析方法など '!$A$25</f>
        <v>Q13</v>
      </c>
      <c r="AR3" t="str">
        <f>'分析方法など '!$A$26</f>
        <v>Q14</v>
      </c>
      <c r="AS3" t="str">
        <f>'分析方法など '!$A$27</f>
        <v>Q15</v>
      </c>
      <c r="AT3" t="str">
        <f>'分析方法など '!$A$28</f>
        <v>Q16</v>
      </c>
      <c r="AU3" t="str">
        <f>'分析方法など '!$A$29</f>
        <v>Q17</v>
      </c>
      <c r="AV3" t="s">
        <v>472</v>
      </c>
      <c r="AY3" t="s">
        <v>473</v>
      </c>
      <c r="BB3" t="s">
        <v>474</v>
      </c>
      <c r="BF3" t="str">
        <f>'us1 '!G12</f>
        <v>値  A</v>
      </c>
      <c r="BG3" t="str">
        <f>'us3 '!P9</f>
        <v>検量線第1標準液</v>
      </c>
      <c r="BH3" t="str">
        <f>'us3 '!Q9</f>
        <v>検量線第2標準液</v>
      </c>
      <c r="BI3" t="str">
        <f>'us3 '!R9</f>
        <v>検量線第3標準液</v>
      </c>
      <c r="BJ3" t="str">
        <f>'us3 '!S9</f>
        <v>検量線第4標準液</v>
      </c>
      <c r="BK3" t="str">
        <f>'us3 '!T9</f>
        <v>検量線第5標準液</v>
      </c>
      <c r="BL3" t="str">
        <f>'us3 '!U9</f>
        <v>検量線第6標準液</v>
      </c>
      <c r="BM3" t="str">
        <f>'us3 '!V9</f>
        <v>検量線第7標準液</v>
      </c>
      <c r="BN3" t="str">
        <f>'us3 '!W9</f>
        <v>検量線第8標準液</v>
      </c>
      <c r="BO3" t="str">
        <f>'us3 '!X9</f>
        <v>検量線第9標準液</v>
      </c>
      <c r="BP3" t="str">
        <f>'us3 '!Y9</f>
        <v>検量線第10標準液</v>
      </c>
      <c r="BR3" t="s">
        <v>650</v>
      </c>
      <c r="BS3" t="s">
        <v>651</v>
      </c>
      <c r="BT3" t="s">
        <v>652</v>
      </c>
      <c r="BU3" t="s">
        <v>653</v>
      </c>
      <c r="BV3" t="s">
        <v>654</v>
      </c>
      <c r="BW3" t="s">
        <v>655</v>
      </c>
      <c r="BX3" t="s">
        <v>656</v>
      </c>
      <c r="BY3" t="s">
        <v>657</v>
      </c>
      <c r="BZ3" t="s">
        <v>658</v>
      </c>
      <c r="CA3" t="s">
        <v>659</v>
      </c>
      <c r="CB3" t="str">
        <f>'多点検量線 '!C33</f>
        <v>検量線から求めた測定試料の濃度(mg/L)</v>
      </c>
      <c r="CC3">
        <f>'upf '!D10</f>
        <v>0</v>
      </c>
      <c r="CD3" t="str">
        <f>'upf '!C14</f>
        <v>全量フラスコ容量   (mL)</v>
      </c>
      <c r="CE3" t="s">
        <v>671</v>
      </c>
    </row>
    <row r="4" spans="1:83" ht="12.75">
      <c r="A4" s="61">
        <f>'U (最終） '!C10</f>
        <v>0</v>
      </c>
      <c r="B4" s="357">
        <f>'報告シート表紙 '!B$3</f>
        <v>0</v>
      </c>
      <c r="C4" t="s">
        <v>374</v>
      </c>
      <c r="D4" s="61" t="e">
        <f>'U (最終） '!C12</f>
        <v>#DIV/0!</v>
      </c>
      <c r="E4" s="61" t="e">
        <f>'U (最終） '!C14</f>
        <v>#DIV/0!</v>
      </c>
      <c r="F4" s="61">
        <f>'U (最終） '!E14</f>
        <v>0</v>
      </c>
      <c r="G4" s="61">
        <f>'U (最終） '!F14</f>
      </c>
      <c r="H4" s="61" t="e">
        <f>'U (最終） '!G14</f>
        <v>#VALUE!</v>
      </c>
      <c r="I4" s="61" t="e">
        <f>'U (最終） '!H14</f>
        <v>#DIV/0!</v>
      </c>
      <c r="J4">
        <f>'U (最終） '!I14</f>
        <v>0</v>
      </c>
      <c r="K4">
        <f>'U (最終） '!J14</f>
        <v>0</v>
      </c>
      <c r="L4" t="e">
        <f>'U (最終） '!K14</f>
        <v>#VALUE!</v>
      </c>
      <c r="M4" t="e">
        <f>'U (最終） '!L14</f>
        <v>#VALUE!</v>
      </c>
      <c r="AE4">
        <f>'分析方法など '!$D$9</f>
        <v>0</v>
      </c>
      <c r="AF4">
        <f>'分析方法など '!$D$10</f>
        <v>0</v>
      </c>
      <c r="AG4">
        <f>'分析方法など '!$D$11</f>
        <v>0</v>
      </c>
      <c r="AH4">
        <f>'分析方法など '!$D$12</f>
        <v>0</v>
      </c>
      <c r="AI4">
        <f>'分析方法など '!$D$13</f>
        <v>0</v>
      </c>
      <c r="AJ4">
        <f>'分析方法など '!$D$14</f>
        <v>0</v>
      </c>
      <c r="AK4">
        <f>'分析方法など '!$D$15</f>
        <v>0</v>
      </c>
      <c r="AL4">
        <f>'分析方法など '!$D$16</f>
        <v>0</v>
      </c>
      <c r="AM4">
        <f>'分析方法など '!$D$19</f>
        <v>0</v>
      </c>
      <c r="AN4">
        <f>'分析方法など '!$D$21</f>
        <v>0</v>
      </c>
      <c r="AO4">
        <f>'分析方法など '!$D$22</f>
        <v>0</v>
      </c>
      <c r="AP4">
        <f>'分析方法など '!$D$23</f>
        <v>0</v>
      </c>
      <c r="AQ4">
        <f>'分析方法など '!$D$25</f>
        <v>0</v>
      </c>
      <c r="AR4">
        <f>'分析方法など '!$D$26</f>
        <v>0</v>
      </c>
      <c r="AS4">
        <f>'分析方法など '!$D$27</f>
        <v>0</v>
      </c>
      <c r="AT4">
        <f>'分析方法など '!$D$28</f>
        <v>0</v>
      </c>
      <c r="AU4">
        <f>'分析方法など '!$D$29</f>
        <v>0</v>
      </c>
      <c r="AV4">
        <f>'3回再現測定結果 '!B$3</f>
        <v>0</v>
      </c>
      <c r="AW4">
        <f>'3回再現測定結果 '!B$4</f>
        <v>0</v>
      </c>
      <c r="AX4">
        <f>'3回再現測定結果 '!B$5</f>
        <v>0</v>
      </c>
      <c r="AY4" t="str">
        <f>'3回再現測定結果 '!C$3</f>
        <v>　　　　月　　日</v>
      </c>
      <c r="AZ4" t="str">
        <f>'3回再現測定結果 '!C$4</f>
        <v>　　　　月　　日</v>
      </c>
      <c r="BA4" t="str">
        <f>'3回再現測定結果 '!C$5</f>
        <v>　　　　月　　日</v>
      </c>
      <c r="BB4" t="str">
        <f>'3回再現測定結果 '!D$3</f>
        <v>時頃</v>
      </c>
      <c r="BC4" t="str">
        <f>'3回再現測定結果 '!D$4</f>
        <v>時頃</v>
      </c>
      <c r="BD4" t="str">
        <f>'3回再現測定結果 '!D$5</f>
        <v>時頃</v>
      </c>
      <c r="BE4">
        <f>'その他 '!A$3</f>
        <v>0</v>
      </c>
      <c r="BF4">
        <f>'us1 '!G$13</f>
        <v>0</v>
      </c>
      <c r="BG4">
        <f>'us3 '!P$19</f>
      </c>
      <c r="BH4">
        <f>'us3 '!Q$19</f>
      </c>
      <c r="BI4">
        <f>'us3 '!R$19</f>
      </c>
      <c r="BJ4">
        <f>'us3 '!S$19</f>
      </c>
      <c r="BK4">
        <f>'us3 '!T$19</f>
      </c>
      <c r="BL4">
        <f>'us3 '!U$19</f>
      </c>
      <c r="BM4">
        <f>'us3 '!V$19</f>
      </c>
      <c r="BN4">
        <f>'us3 '!W$19</f>
      </c>
      <c r="BO4">
        <f>'us3 '!X$19</f>
      </c>
      <c r="BP4">
        <f>'us3 '!Y$19</f>
      </c>
      <c r="BR4" t="e">
        <f>'まとめsheet2  (2)'!BR4</f>
        <v>#VALUE!</v>
      </c>
      <c r="BS4" t="e">
        <f>'まとめsheet2  (2)'!BS4</f>
        <v>#VALUE!</v>
      </c>
      <c r="BT4" t="e">
        <f>'まとめsheet2  (2)'!BT4</f>
        <v>#VALUE!</v>
      </c>
      <c r="BU4" t="e">
        <f>'まとめsheet2  (2)'!BU4</f>
        <v>#VALUE!</v>
      </c>
      <c r="BV4" t="e">
        <f>'まとめsheet2  (2)'!BV4</f>
        <v>#VALUE!</v>
      </c>
      <c r="BW4" t="e">
        <f>'まとめsheet2  (2)'!BW4</f>
        <v>#VALUE!</v>
      </c>
      <c r="BX4" t="e">
        <f>'まとめsheet2  (2)'!BX4</f>
        <v>#VALUE!</v>
      </c>
      <c r="BY4" t="e">
        <f>'まとめsheet2  (2)'!BY4</f>
        <v>#VALUE!</v>
      </c>
      <c r="BZ4" t="e">
        <f>'まとめsheet2  (2)'!BZ4</f>
        <v>#VALUE!</v>
      </c>
      <c r="CA4" t="e">
        <f>'まとめsheet2  (2)'!CA4</f>
        <v>#VALUE!</v>
      </c>
      <c r="CB4" t="e">
        <f>'まとめsheet2  (2)'!CB4</f>
        <v>#DIV/0!</v>
      </c>
      <c r="CC4">
        <f>'まとめsheet2  (2)'!CC4</f>
        <v>0</v>
      </c>
      <c r="CD4">
        <f>'まとめsheet2  (2)'!CD4</f>
        <v>0</v>
      </c>
      <c r="CE4" t="e">
        <f>'まとめsheet2  (2)'!CE4</f>
        <v>#DIV/0!</v>
      </c>
    </row>
    <row r="5" spans="1:68" ht="12.75">
      <c r="A5" s="61">
        <f>'U (最終） '!C18</f>
        <v>0</v>
      </c>
      <c r="B5" s="357">
        <f>'報告シート表紙 '!B$3</f>
        <v>0</v>
      </c>
      <c r="C5" t="s">
        <v>375</v>
      </c>
      <c r="D5" s="61" t="e">
        <f>'U (最終） '!C20</f>
        <v>#DIV/0!</v>
      </c>
      <c r="E5" s="61" t="e">
        <f>'U (最終） '!C22</f>
        <v>#DIV/0!</v>
      </c>
      <c r="F5" s="61">
        <f>'U (最終） '!E22</f>
        <v>0</v>
      </c>
      <c r="G5" s="61">
        <f>'U (最終） '!F22</f>
      </c>
      <c r="I5" s="61" t="e">
        <f>'U (最終） '!G22</f>
        <v>#DIV/0!</v>
      </c>
      <c r="J5" s="61">
        <f>'U (最終） '!H22</f>
        <v>0</v>
      </c>
      <c r="K5">
        <f>'U (最終） '!I22</f>
        <v>0</v>
      </c>
      <c r="L5" t="e">
        <f>'U (最終） '!J22</f>
        <v>#VALUE!</v>
      </c>
      <c r="M5" t="e">
        <f>'U (最終） '!K22</f>
        <v>#VALUE!</v>
      </c>
      <c r="AE5">
        <f>'分析方法など '!$D$9</f>
        <v>0</v>
      </c>
      <c r="AF5">
        <f>'分析方法など '!$D$10</f>
        <v>0</v>
      </c>
      <c r="AG5">
        <f>'分析方法など '!$D$11</f>
        <v>0</v>
      </c>
      <c r="AH5">
        <f>'分析方法など '!$D$12</f>
        <v>0</v>
      </c>
      <c r="AI5">
        <f>'分析方法など '!$D$13</f>
        <v>0</v>
      </c>
      <c r="AJ5">
        <f>'分析方法など '!$D$14</f>
        <v>0</v>
      </c>
      <c r="AK5">
        <f>'分析方法など '!$D$15</f>
        <v>0</v>
      </c>
      <c r="AL5">
        <f>'分析方法など '!$D$16</f>
        <v>0</v>
      </c>
      <c r="AM5">
        <f>'分析方法など '!$D$19</f>
        <v>0</v>
      </c>
      <c r="AN5">
        <f>'分析方法など '!$D$21</f>
        <v>0</v>
      </c>
      <c r="AO5">
        <f>'分析方法など '!$D$22</f>
        <v>0</v>
      </c>
      <c r="AP5">
        <f>'分析方法など '!$D$23</f>
        <v>0</v>
      </c>
      <c r="AQ5">
        <f>'分析方法など '!$D$25</f>
        <v>0</v>
      </c>
      <c r="AR5">
        <f>'分析方法など '!$D$26</f>
        <v>0</v>
      </c>
      <c r="AS5">
        <f>'分析方法など '!$D$27</f>
        <v>0</v>
      </c>
      <c r="AT5">
        <f>'分析方法など '!$D$28</f>
        <v>0</v>
      </c>
      <c r="AU5">
        <f>'分析方法など '!$D$29</f>
        <v>0</v>
      </c>
      <c r="AV5">
        <f>'3回再現測定結果 '!B$3</f>
        <v>0</v>
      </c>
      <c r="AW5">
        <f>'3回再現測定結果 '!B$4</f>
        <v>0</v>
      </c>
      <c r="AX5">
        <f>'3回再現測定結果 '!B$5</f>
        <v>0</v>
      </c>
      <c r="AY5" t="str">
        <f>'3回再現測定結果 '!C$3</f>
        <v>　　　　月　　日</v>
      </c>
      <c r="AZ5" t="str">
        <f>'3回再現測定結果 '!C$4</f>
        <v>　　　　月　　日</v>
      </c>
      <c r="BA5" t="str">
        <f>'3回再現測定結果 '!C$5</f>
        <v>　　　　月　　日</v>
      </c>
      <c r="BB5" t="str">
        <f>'3回再現測定結果 '!D$3</f>
        <v>時頃</v>
      </c>
      <c r="BC5" t="str">
        <f>'3回再現測定結果 '!D$4</f>
        <v>時頃</v>
      </c>
      <c r="BD5" t="str">
        <f>'3回再現測定結果 '!D$5</f>
        <v>時頃</v>
      </c>
      <c r="BE5">
        <f>'その他 '!A$3</f>
        <v>0</v>
      </c>
      <c r="BG5">
        <f>'us3 '!P$19</f>
      </c>
      <c r="BH5">
        <f>'us3 '!Q$19</f>
      </c>
      <c r="BI5">
        <f>'us3 '!R$19</f>
      </c>
      <c r="BJ5">
        <f>'us3 '!S$19</f>
      </c>
      <c r="BK5">
        <f>'us3 '!T$19</f>
      </c>
      <c r="BL5">
        <f>'us3 '!U$19</f>
      </c>
      <c r="BM5">
        <f>'us3 '!V$19</f>
      </c>
      <c r="BN5">
        <f>'us3 '!W$19</f>
      </c>
      <c r="BO5">
        <f>'us3 '!X$19</f>
      </c>
      <c r="BP5">
        <f>'us3 '!Y$19</f>
      </c>
    </row>
    <row r="6" spans="1:68" ht="12.75">
      <c r="A6" s="61">
        <f>'U (最終） '!C26</f>
        <v>0</v>
      </c>
      <c r="B6" s="357">
        <f>'報告シート表紙 '!B$3</f>
        <v>0</v>
      </c>
      <c r="C6" t="s">
        <v>376</v>
      </c>
      <c r="D6" s="61" t="e">
        <f>'U (最終） '!C28</f>
        <v>#DIV/0!</v>
      </c>
      <c r="E6" s="61" t="e">
        <f>'U (最終） '!C30</f>
        <v>#DIV/0!</v>
      </c>
      <c r="F6" s="61">
        <f>'U (最終） '!E30</f>
        <v>0</v>
      </c>
      <c r="G6" s="61">
        <f>'U (最終） '!F30</f>
      </c>
      <c r="I6" s="61" t="e">
        <f>'U (最終） '!G30</f>
        <v>#DIV/0!</v>
      </c>
      <c r="J6" s="61">
        <f>'U (最終） '!H30</f>
        <v>0</v>
      </c>
      <c r="K6">
        <f>'U (最終） '!I30</f>
        <v>0</v>
      </c>
      <c r="L6" t="e">
        <f>'U (最終） '!J30</f>
        <v>#VALUE!</v>
      </c>
      <c r="M6" t="e">
        <f>'U (最終） '!K30</f>
        <v>#VALUE!</v>
      </c>
      <c r="AE6">
        <f>'分析方法など '!$D$9</f>
        <v>0</v>
      </c>
      <c r="AF6">
        <f>'分析方法など '!$D$10</f>
        <v>0</v>
      </c>
      <c r="AG6">
        <f>'分析方法など '!$D$11</f>
        <v>0</v>
      </c>
      <c r="AH6">
        <f>'分析方法など '!$D$12</f>
        <v>0</v>
      </c>
      <c r="AI6">
        <f>'分析方法など '!$D$13</f>
        <v>0</v>
      </c>
      <c r="AJ6">
        <f>'分析方法など '!$D$14</f>
        <v>0</v>
      </c>
      <c r="AK6">
        <f>'分析方法など '!$D$15</f>
        <v>0</v>
      </c>
      <c r="AL6">
        <f>'分析方法など '!$D$16</f>
        <v>0</v>
      </c>
      <c r="AM6">
        <f>'分析方法など '!$D$19</f>
        <v>0</v>
      </c>
      <c r="AN6">
        <f>'分析方法など '!$D$21</f>
        <v>0</v>
      </c>
      <c r="AO6">
        <f>'分析方法など '!$D$22</f>
        <v>0</v>
      </c>
      <c r="AP6">
        <f>'分析方法など '!$D$23</f>
        <v>0</v>
      </c>
      <c r="AQ6">
        <f>'分析方法など '!$D$25</f>
        <v>0</v>
      </c>
      <c r="AR6">
        <f>'分析方法など '!$D$26</f>
        <v>0</v>
      </c>
      <c r="AS6">
        <f>'分析方法など '!$D$27</f>
        <v>0</v>
      </c>
      <c r="AT6">
        <f>'分析方法など '!$D$28</f>
        <v>0</v>
      </c>
      <c r="AU6">
        <f>'分析方法など '!$D$29</f>
        <v>0</v>
      </c>
      <c r="AV6">
        <f>'3回再現測定結果 '!B$3</f>
        <v>0</v>
      </c>
      <c r="AW6">
        <f>'3回再現測定結果 '!B$4</f>
        <v>0</v>
      </c>
      <c r="AX6">
        <f>'3回再現測定結果 '!B$5</f>
        <v>0</v>
      </c>
      <c r="AY6" t="str">
        <f>'3回再現測定結果 '!C$3</f>
        <v>　　　　月　　日</v>
      </c>
      <c r="AZ6" t="str">
        <f>'3回再現測定結果 '!C$4</f>
        <v>　　　　月　　日</v>
      </c>
      <c r="BA6" t="str">
        <f>'3回再現測定結果 '!C$5</f>
        <v>　　　　月　　日</v>
      </c>
      <c r="BB6" t="str">
        <f>'3回再現測定結果 '!D$3</f>
        <v>時頃</v>
      </c>
      <c r="BC6" t="str">
        <f>'3回再現測定結果 '!D$4</f>
        <v>時頃</v>
      </c>
      <c r="BD6" t="str">
        <f>'3回再現測定結果 '!D$5</f>
        <v>時頃</v>
      </c>
      <c r="BE6">
        <f>'その他 '!A$3</f>
        <v>0</v>
      </c>
      <c r="BG6">
        <f>'us3 '!P$19</f>
      </c>
      <c r="BH6">
        <f>'us3 '!Q$19</f>
      </c>
      <c r="BI6">
        <f>'us3 '!R$19</f>
      </c>
      <c r="BJ6">
        <f>'us3 '!S$19</f>
      </c>
      <c r="BK6">
        <f>'us3 '!T$19</f>
      </c>
      <c r="BL6">
        <f>'us3 '!U$19</f>
      </c>
      <c r="BM6">
        <f>'us3 '!V$19</f>
      </c>
      <c r="BN6">
        <f>'us3 '!W$19</f>
      </c>
      <c r="BO6">
        <f>'us3 '!X$19</f>
      </c>
      <c r="BP6">
        <f>'us3 '!Y$19</f>
      </c>
    </row>
    <row r="7" spans="1:83" ht="12.75">
      <c r="A7" s="61">
        <f>'U (最終） '!C37</f>
        <v>0</v>
      </c>
      <c r="B7" s="357">
        <f>'報告シート表紙 '!B$3</f>
        <v>0</v>
      </c>
      <c r="C7" t="s">
        <v>377</v>
      </c>
      <c r="D7" s="61" t="e">
        <f>'U (最終） '!C39</f>
        <v>#DIV/0!</v>
      </c>
      <c r="E7" s="61" t="e">
        <f>'U (最終） '!C41</f>
        <v>#DIV/0!</v>
      </c>
      <c r="F7" s="61">
        <f>'U (最終） '!E41</f>
        <v>0</v>
      </c>
      <c r="G7" s="61">
        <f>'U (最終） '!F41</f>
      </c>
      <c r="H7" s="61" t="e">
        <f>'U (最終） '!G41</f>
        <v>#VALUE!</v>
      </c>
      <c r="I7" s="61" t="e">
        <f>'U (最終） '!H41</f>
        <v>#DIV/0!</v>
      </c>
      <c r="J7">
        <f>'U (最終） '!I41</f>
        <v>0</v>
      </c>
      <c r="K7">
        <f>'U (最終） '!J41</f>
        <v>0</v>
      </c>
      <c r="L7" t="e">
        <f>'U (最終） '!K41</f>
        <v>#VALUE!</v>
      </c>
      <c r="M7" t="e">
        <f>'U (最終） '!L41</f>
        <v>#VALUE!</v>
      </c>
      <c r="AE7">
        <f>'分析方法など '!$D$9</f>
        <v>0</v>
      </c>
      <c r="AF7">
        <f>'分析方法など '!$D$10</f>
        <v>0</v>
      </c>
      <c r="AG7">
        <f>'分析方法など '!$D$11</f>
        <v>0</v>
      </c>
      <c r="AH7">
        <f>'分析方法など '!$D$12</f>
        <v>0</v>
      </c>
      <c r="AI7">
        <f>'分析方法など '!$D$13</f>
        <v>0</v>
      </c>
      <c r="AJ7">
        <f>'分析方法など '!$D$14</f>
        <v>0</v>
      </c>
      <c r="AK7">
        <f>'分析方法など '!$D$15</f>
        <v>0</v>
      </c>
      <c r="AL7">
        <f>'分析方法など '!$D$16</f>
        <v>0</v>
      </c>
      <c r="AM7">
        <f>'分析方法など '!$D$19</f>
        <v>0</v>
      </c>
      <c r="AN7">
        <f>'分析方法など '!$D$21</f>
        <v>0</v>
      </c>
      <c r="AO7">
        <f>'分析方法など '!$D$22</f>
        <v>0</v>
      </c>
      <c r="AP7">
        <f>'分析方法など '!$D$23</f>
        <v>0</v>
      </c>
      <c r="AQ7">
        <f>'分析方法など '!$D$25</f>
        <v>0</v>
      </c>
      <c r="AR7">
        <f>'分析方法など '!$D$26</f>
        <v>0</v>
      </c>
      <c r="AS7">
        <f>'分析方法など '!$D$27</f>
        <v>0</v>
      </c>
      <c r="AT7">
        <f>'分析方法など '!$D$28</f>
        <v>0</v>
      </c>
      <c r="AU7">
        <f>'分析方法など '!$D$29</f>
        <v>0</v>
      </c>
      <c r="AV7">
        <f>'3回再現測定結果 '!B$3</f>
        <v>0</v>
      </c>
      <c r="AW7">
        <f>'3回再現測定結果 '!B$4</f>
        <v>0</v>
      </c>
      <c r="AX7">
        <f>'3回再現測定結果 '!B$5</f>
        <v>0</v>
      </c>
      <c r="AY7" t="str">
        <f>'3回再現測定結果 '!C$3</f>
        <v>　　　　月　　日</v>
      </c>
      <c r="AZ7" t="str">
        <f>'3回再現測定結果 '!C$4</f>
        <v>　　　　月　　日</v>
      </c>
      <c r="BA7" t="str">
        <f>'3回再現測定結果 '!C$5</f>
        <v>　　　　月　　日</v>
      </c>
      <c r="BB7" t="str">
        <f>'3回再現測定結果 '!D$3</f>
        <v>時頃</v>
      </c>
      <c r="BC7" t="str">
        <f>'3回再現測定結果 '!D$4</f>
        <v>時頃</v>
      </c>
      <c r="BD7" t="str">
        <f>'3回再現測定結果 '!D$5</f>
        <v>時頃</v>
      </c>
      <c r="BE7">
        <f>'その他 '!A$3</f>
        <v>0</v>
      </c>
      <c r="BF7">
        <f>'us1 '!G$13</f>
        <v>0</v>
      </c>
      <c r="BG7">
        <f>'us3 '!P$19</f>
      </c>
      <c r="BH7">
        <f>'us3 '!Q$19</f>
      </c>
      <c r="BI7">
        <f>'us3 '!R$19</f>
      </c>
      <c r="BJ7">
        <f>'us3 '!S$19</f>
      </c>
      <c r="BK7">
        <f>'us3 '!T$19</f>
      </c>
      <c r="BL7">
        <f>'us3 '!U$19</f>
      </c>
      <c r="BM7">
        <f>'us3 '!V$19</f>
      </c>
      <c r="BN7">
        <f>'us3 '!W$19</f>
      </c>
      <c r="BO7">
        <f>'us3 '!X$19</f>
      </c>
      <c r="BP7">
        <f>'us3 '!Y$19</f>
      </c>
      <c r="BR7" t="e">
        <f>'まとめsheet2  (2)'!BR7</f>
        <v>#VALUE!</v>
      </c>
      <c r="BS7" t="e">
        <f>'まとめsheet2  (2)'!BS7</f>
        <v>#VALUE!</v>
      </c>
      <c r="BT7" t="e">
        <f>'まとめsheet2  (2)'!BT7</f>
        <v>#VALUE!</v>
      </c>
      <c r="BU7" t="e">
        <f>'まとめsheet2  (2)'!BU7</f>
        <v>#VALUE!</v>
      </c>
      <c r="BV7" t="e">
        <f>'まとめsheet2  (2)'!BV7</f>
        <v>#VALUE!</v>
      </c>
      <c r="BW7" t="e">
        <f>'まとめsheet2  (2)'!BW7</f>
        <v>#VALUE!</v>
      </c>
      <c r="BX7" t="e">
        <f>'まとめsheet2  (2)'!BX7</f>
        <v>#VALUE!</v>
      </c>
      <c r="BY7" t="e">
        <f>'まとめsheet2  (2)'!BY7</f>
        <v>#VALUE!</v>
      </c>
      <c r="BZ7" t="e">
        <f>'まとめsheet2  (2)'!BZ7</f>
        <v>#VALUE!</v>
      </c>
      <c r="CA7" t="e">
        <f>'まとめsheet2  (2)'!CA7</f>
        <v>#VALUE!</v>
      </c>
      <c r="CB7" t="e">
        <f>'まとめsheet2  (2)'!CB7</f>
        <v>#DIV/0!</v>
      </c>
      <c r="CC7">
        <f>'まとめsheet2  (2)'!CC7</f>
        <v>0</v>
      </c>
      <c r="CD7">
        <f>'まとめsheet2  (2)'!CD7</f>
        <v>0</v>
      </c>
      <c r="CE7" t="e">
        <f>'まとめsheet2  (2)'!CE7</f>
        <v>#DIV/0!</v>
      </c>
    </row>
    <row r="8" spans="1:68" ht="12.75">
      <c r="A8" s="61">
        <f>'U (最終） '!C45</f>
        <v>0</v>
      </c>
      <c r="B8" s="357">
        <f>'報告シート表紙 '!B$3</f>
        <v>0</v>
      </c>
      <c r="C8" t="s">
        <v>378</v>
      </c>
      <c r="D8" s="61" t="e">
        <f>'U (最終） '!C47</f>
        <v>#DIV/0!</v>
      </c>
      <c r="E8" s="61" t="e">
        <f>'U (最終） '!C49</f>
        <v>#DIV/0!</v>
      </c>
      <c r="F8" s="61">
        <f>'U (最終） '!E49</f>
        <v>0</v>
      </c>
      <c r="G8" s="61">
        <f>'U (最終） '!F49</f>
      </c>
      <c r="I8" s="61" t="e">
        <f>'U (最終） '!G49</f>
        <v>#DIV/0!</v>
      </c>
      <c r="J8" s="61">
        <f>'U (最終） '!H49</f>
        <v>0</v>
      </c>
      <c r="K8">
        <f>'U (最終） '!I49</f>
        <v>0</v>
      </c>
      <c r="L8" t="e">
        <f>'U (最終） '!J49</f>
        <v>#VALUE!</v>
      </c>
      <c r="M8" t="e">
        <f>'U (最終） '!K49</f>
        <v>#VALUE!</v>
      </c>
      <c r="AE8">
        <f>'分析方法など '!$D$9</f>
        <v>0</v>
      </c>
      <c r="AF8">
        <f>'分析方法など '!$D$10</f>
        <v>0</v>
      </c>
      <c r="AG8">
        <f>'分析方法など '!$D$11</f>
        <v>0</v>
      </c>
      <c r="AH8">
        <f>'分析方法など '!$D$12</f>
        <v>0</v>
      </c>
      <c r="AI8">
        <f>'分析方法など '!$D$13</f>
        <v>0</v>
      </c>
      <c r="AJ8">
        <f>'分析方法など '!$D$14</f>
        <v>0</v>
      </c>
      <c r="AK8">
        <f>'分析方法など '!$D$15</f>
        <v>0</v>
      </c>
      <c r="AL8">
        <f>'分析方法など '!$D$16</f>
        <v>0</v>
      </c>
      <c r="AM8">
        <f>'分析方法など '!$D$19</f>
        <v>0</v>
      </c>
      <c r="AN8">
        <f>'分析方法など '!$D$21</f>
        <v>0</v>
      </c>
      <c r="AO8">
        <f>'分析方法など '!$D$22</f>
        <v>0</v>
      </c>
      <c r="AP8">
        <f>'分析方法など '!$D$23</f>
        <v>0</v>
      </c>
      <c r="AQ8">
        <f>'分析方法など '!$D$25</f>
        <v>0</v>
      </c>
      <c r="AR8">
        <f>'分析方法など '!$D$26</f>
        <v>0</v>
      </c>
      <c r="AS8">
        <f>'分析方法など '!$D$27</f>
        <v>0</v>
      </c>
      <c r="AT8">
        <f>'分析方法など '!$D$28</f>
        <v>0</v>
      </c>
      <c r="AU8">
        <f>'分析方法など '!$D$29</f>
        <v>0</v>
      </c>
      <c r="AV8">
        <f>'3回再現測定結果 '!B$3</f>
        <v>0</v>
      </c>
      <c r="AW8">
        <f>'3回再現測定結果 '!B$4</f>
        <v>0</v>
      </c>
      <c r="AX8">
        <f>'3回再現測定結果 '!B$5</f>
        <v>0</v>
      </c>
      <c r="AY8" t="str">
        <f>'3回再現測定結果 '!C$3</f>
        <v>　　　　月　　日</v>
      </c>
      <c r="AZ8" t="str">
        <f>'3回再現測定結果 '!C$4</f>
        <v>　　　　月　　日</v>
      </c>
      <c r="BA8" t="str">
        <f>'3回再現測定結果 '!C$5</f>
        <v>　　　　月　　日</v>
      </c>
      <c r="BB8" t="str">
        <f>'3回再現測定結果 '!D$3</f>
        <v>時頃</v>
      </c>
      <c r="BC8" t="str">
        <f>'3回再現測定結果 '!D$4</f>
        <v>時頃</v>
      </c>
      <c r="BD8" t="str">
        <f>'3回再現測定結果 '!D$5</f>
        <v>時頃</v>
      </c>
      <c r="BE8">
        <f>'その他 '!A$3</f>
        <v>0</v>
      </c>
      <c r="BG8">
        <f>'us3 '!P$19</f>
      </c>
      <c r="BH8">
        <f>'us3 '!Q$19</f>
      </c>
      <c r="BI8">
        <f>'us3 '!R$19</f>
      </c>
      <c r="BJ8">
        <f>'us3 '!S$19</f>
      </c>
      <c r="BK8">
        <f>'us3 '!T$19</f>
      </c>
      <c r="BL8">
        <f>'us3 '!U$19</f>
      </c>
      <c r="BM8">
        <f>'us3 '!V$19</f>
      </c>
      <c r="BN8">
        <f>'us3 '!W$19</f>
      </c>
      <c r="BO8">
        <f>'us3 '!X$19</f>
      </c>
      <c r="BP8">
        <f>'us3 '!Y$19</f>
      </c>
    </row>
    <row r="9" spans="1:68" ht="12.75">
      <c r="A9" s="61">
        <f>'U (最終） '!C53</f>
        <v>0</v>
      </c>
      <c r="B9" s="357">
        <f>'報告シート表紙 '!B$3</f>
        <v>0</v>
      </c>
      <c r="C9" t="s">
        <v>379</v>
      </c>
      <c r="D9" s="61" t="e">
        <f>'U (最終） '!C55</f>
        <v>#DIV/0!</v>
      </c>
      <c r="E9" s="61" t="e">
        <f>'U (最終） '!C57</f>
        <v>#DIV/0!</v>
      </c>
      <c r="F9" s="61">
        <f>'U (最終） '!E57</f>
        <v>0</v>
      </c>
      <c r="G9" s="61">
        <f>'U (最終） '!F57</f>
      </c>
      <c r="I9" s="61" t="e">
        <f>'U (最終） '!G57</f>
        <v>#DIV/0!</v>
      </c>
      <c r="J9" s="61">
        <f>'U (最終） '!H57</f>
        <v>0</v>
      </c>
      <c r="K9">
        <f>'U (最終） '!I57</f>
        <v>0</v>
      </c>
      <c r="L9" t="e">
        <f>'U (最終） '!J57</f>
        <v>#VALUE!</v>
      </c>
      <c r="M9" t="e">
        <f>'U (最終） '!K57</f>
        <v>#VALUE!</v>
      </c>
      <c r="AE9">
        <f>'分析方法など '!$D$9</f>
        <v>0</v>
      </c>
      <c r="AF9">
        <f>'分析方法など '!$D$10</f>
        <v>0</v>
      </c>
      <c r="AG9">
        <f>'分析方法など '!$D$11</f>
        <v>0</v>
      </c>
      <c r="AH9">
        <f>'分析方法など '!$D$12</f>
        <v>0</v>
      </c>
      <c r="AI9">
        <f>'分析方法など '!$D$13</f>
        <v>0</v>
      </c>
      <c r="AJ9">
        <f>'分析方法など '!$D$14</f>
        <v>0</v>
      </c>
      <c r="AK9">
        <f>'分析方法など '!$D$15</f>
        <v>0</v>
      </c>
      <c r="AL9">
        <f>'分析方法など '!$D$16</f>
        <v>0</v>
      </c>
      <c r="AM9">
        <f>'分析方法など '!$D$19</f>
        <v>0</v>
      </c>
      <c r="AN9">
        <f>'分析方法など '!$D$21</f>
        <v>0</v>
      </c>
      <c r="AO9">
        <f>'分析方法など '!$D$22</f>
        <v>0</v>
      </c>
      <c r="AP9">
        <f>'分析方法など '!$D$23</f>
        <v>0</v>
      </c>
      <c r="AQ9">
        <f>'分析方法など '!$D$25</f>
        <v>0</v>
      </c>
      <c r="AR9">
        <f>'分析方法など '!$D$26</f>
        <v>0</v>
      </c>
      <c r="AS9">
        <f>'分析方法など '!$D$27</f>
        <v>0</v>
      </c>
      <c r="AT9">
        <f>'分析方法など '!$D$28</f>
        <v>0</v>
      </c>
      <c r="AU9">
        <f>'分析方法など '!$D$29</f>
        <v>0</v>
      </c>
      <c r="AV9">
        <f>'3回再現測定結果 '!B$3</f>
        <v>0</v>
      </c>
      <c r="AW9">
        <f>'3回再現測定結果 '!B$4</f>
        <v>0</v>
      </c>
      <c r="AX9">
        <f>'3回再現測定結果 '!B$5</f>
        <v>0</v>
      </c>
      <c r="AY9" t="str">
        <f>'3回再現測定結果 '!C$3</f>
        <v>　　　　月　　日</v>
      </c>
      <c r="AZ9" t="str">
        <f>'3回再現測定結果 '!C$4</f>
        <v>　　　　月　　日</v>
      </c>
      <c r="BA9" t="str">
        <f>'3回再現測定結果 '!C$5</f>
        <v>　　　　月　　日</v>
      </c>
      <c r="BB9" t="str">
        <f>'3回再現測定結果 '!D$3</f>
        <v>時頃</v>
      </c>
      <c r="BC9" t="str">
        <f>'3回再現測定結果 '!D$4</f>
        <v>時頃</v>
      </c>
      <c r="BD9" t="str">
        <f>'3回再現測定結果 '!D$5</f>
        <v>時頃</v>
      </c>
      <c r="BE9">
        <f>'その他 '!A$3</f>
        <v>0</v>
      </c>
      <c r="BG9">
        <f>'us3 '!P$19</f>
      </c>
      <c r="BH9">
        <f>'us3 '!Q$19</f>
      </c>
      <c r="BI9">
        <f>'us3 '!R$19</f>
      </c>
      <c r="BJ9">
        <f>'us3 '!S$19</f>
      </c>
      <c r="BK9">
        <f>'us3 '!T$19</f>
      </c>
      <c r="BL9">
        <f>'us3 '!U$19</f>
      </c>
      <c r="BM9">
        <f>'us3 '!V$19</f>
      </c>
      <c r="BN9">
        <f>'us3 '!W$19</f>
      </c>
      <c r="BO9">
        <f>'us3 '!X$19</f>
      </c>
      <c r="BP9">
        <f>'us3 '!Y$19</f>
      </c>
    </row>
    <row r="11" ht="12.75">
      <c r="BF11" t="s">
        <v>644</v>
      </c>
    </row>
    <row r="13" ht="25.5" customHeight="1">
      <c r="A13" s="358" t="s">
        <v>568</v>
      </c>
    </row>
    <row r="14" ht="12.75">
      <c r="A14" s="358" t="s">
        <v>566</v>
      </c>
    </row>
    <row r="18" ht="12.75">
      <c r="A18">
        <f>IF(A4=0,,"=a4")</f>
        <v>0</v>
      </c>
    </row>
  </sheetData>
  <sheetProtection/>
  <printOptions/>
  <pageMargins left="0.75" right="0.75" top="1" bottom="1"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E18"/>
  <sheetViews>
    <sheetView zoomScalePageLayoutView="0" workbookViewId="0" topLeftCell="BQ1">
      <selection activeCell="CE7" sqref="CE7"/>
    </sheetView>
  </sheetViews>
  <sheetFormatPr defaultColWidth="9.00390625" defaultRowHeight="13.5"/>
  <cols>
    <col min="2" max="2" width="12.25390625" style="0" customWidth="1"/>
    <col min="3" max="3" width="28.50390625" style="0" customWidth="1"/>
    <col min="4" max="4" width="20.25390625" style="0" customWidth="1"/>
    <col min="5" max="5" width="18.875" style="0" customWidth="1"/>
    <col min="6" max="6" width="22.00390625" style="0" customWidth="1"/>
    <col min="7" max="7" width="16.50390625" style="0" customWidth="1"/>
    <col min="8" max="8" width="14.00390625" style="0" customWidth="1"/>
    <col min="9" max="9" width="18.75390625" style="0" customWidth="1"/>
    <col min="10" max="10" width="15.25390625" style="0" customWidth="1"/>
    <col min="11" max="11" width="15.75390625" style="0" customWidth="1"/>
    <col min="12" max="12" width="13.25390625" style="0" customWidth="1"/>
    <col min="13" max="13" width="15.50390625" style="0" customWidth="1"/>
    <col min="14" max="30" width="5.75390625" style="0" customWidth="1"/>
  </cols>
  <sheetData>
    <row r="1" spans="1:83" ht="12.75">
      <c r="A1" t="s">
        <v>479</v>
      </c>
      <c r="B1" t="s">
        <v>480</v>
      </c>
      <c r="C1" t="s">
        <v>481</v>
      </c>
      <c r="D1" t="s">
        <v>482</v>
      </c>
      <c r="E1" t="s">
        <v>483</v>
      </c>
      <c r="F1" t="s">
        <v>484</v>
      </c>
      <c r="G1" t="s">
        <v>485</v>
      </c>
      <c r="H1" t="s">
        <v>486</v>
      </c>
      <c r="I1" t="s">
        <v>487</v>
      </c>
      <c r="J1" t="s">
        <v>488</v>
      </c>
      <c r="K1" t="s">
        <v>489</v>
      </c>
      <c r="L1" t="s">
        <v>490</v>
      </c>
      <c r="M1" t="s">
        <v>491</v>
      </c>
      <c r="N1" t="s">
        <v>498</v>
      </c>
      <c r="O1" t="s">
        <v>499</v>
      </c>
      <c r="P1" t="s">
        <v>500</v>
      </c>
      <c r="Q1" t="s">
        <v>501</v>
      </c>
      <c r="R1" t="s">
        <v>502</v>
      </c>
      <c r="S1" t="s">
        <v>503</v>
      </c>
      <c r="T1" t="s">
        <v>504</v>
      </c>
      <c r="U1" t="s">
        <v>505</v>
      </c>
      <c r="V1" t="s">
        <v>506</v>
      </c>
      <c r="W1" t="s">
        <v>507</v>
      </c>
      <c r="X1" t="s">
        <v>508</v>
      </c>
      <c r="Y1" t="s">
        <v>509</v>
      </c>
      <c r="Z1" t="s">
        <v>510</v>
      </c>
      <c r="AA1" t="s">
        <v>511</v>
      </c>
      <c r="AB1" t="s">
        <v>512</v>
      </c>
      <c r="AC1" t="s">
        <v>513</v>
      </c>
      <c r="AD1" t="s">
        <v>492</v>
      </c>
      <c r="AE1" t="s">
        <v>493</v>
      </c>
      <c r="AF1" t="s">
        <v>494</v>
      </c>
      <c r="AG1" t="s">
        <v>495</v>
      </c>
      <c r="AH1" t="s">
        <v>496</v>
      </c>
      <c r="AI1" t="s">
        <v>497</v>
      </c>
      <c r="AJ1" t="s">
        <v>514</v>
      </c>
      <c r="AK1" t="s">
        <v>515</v>
      </c>
      <c r="AL1" t="s">
        <v>516</v>
      </c>
      <c r="AM1" t="s">
        <v>517</v>
      </c>
      <c r="AN1" t="s">
        <v>518</v>
      </c>
      <c r="AO1" t="s">
        <v>519</v>
      </c>
      <c r="AP1" t="s">
        <v>520</v>
      </c>
      <c r="AQ1" t="s">
        <v>521</v>
      </c>
      <c r="AR1" t="s">
        <v>522</v>
      </c>
      <c r="AS1" t="s">
        <v>523</v>
      </c>
      <c r="AT1" t="s">
        <v>524</v>
      </c>
      <c r="AU1" t="s">
        <v>525</v>
      </c>
      <c r="AV1" t="s">
        <v>526</v>
      </c>
      <c r="AW1" t="s">
        <v>527</v>
      </c>
      <c r="AX1" t="s">
        <v>528</v>
      </c>
      <c r="AY1" t="s">
        <v>529</v>
      </c>
      <c r="AZ1" t="s">
        <v>530</v>
      </c>
      <c r="BA1" t="s">
        <v>531</v>
      </c>
      <c r="BB1" t="s">
        <v>532</v>
      </c>
      <c r="BC1" t="s">
        <v>533</v>
      </c>
      <c r="BD1" t="s">
        <v>534</v>
      </c>
      <c r="BE1" t="s">
        <v>556</v>
      </c>
      <c r="BF1" t="s">
        <v>637</v>
      </c>
      <c r="BG1" t="s">
        <v>638</v>
      </c>
      <c r="BH1" t="s">
        <v>639</v>
      </c>
      <c r="BI1" t="s">
        <v>640</v>
      </c>
      <c r="BJ1" t="s">
        <v>641</v>
      </c>
      <c r="BK1" t="s">
        <v>642</v>
      </c>
      <c r="BL1" t="s">
        <v>643</v>
      </c>
      <c r="BM1" t="s">
        <v>645</v>
      </c>
      <c r="BN1" t="s">
        <v>646</v>
      </c>
      <c r="BO1" t="s">
        <v>647</v>
      </c>
      <c r="BP1" t="s">
        <v>648</v>
      </c>
      <c r="BQ1" t="s">
        <v>649</v>
      </c>
      <c r="BR1" t="s">
        <v>660</v>
      </c>
      <c r="BS1" t="s">
        <v>661</v>
      </c>
      <c r="BT1" t="s">
        <v>662</v>
      </c>
      <c r="BU1" t="s">
        <v>663</v>
      </c>
      <c r="BV1" t="s">
        <v>664</v>
      </c>
      <c r="BW1" t="s">
        <v>665</v>
      </c>
      <c r="BX1" t="s">
        <v>666</v>
      </c>
      <c r="BY1" t="s">
        <v>667</v>
      </c>
      <c r="BZ1" t="s">
        <v>668</v>
      </c>
      <c r="CA1" t="s">
        <v>669</v>
      </c>
      <c r="CB1" t="s">
        <v>670</v>
      </c>
      <c r="CC1" t="s">
        <v>672</v>
      </c>
      <c r="CD1" t="s">
        <v>673</v>
      </c>
      <c r="CE1" t="s">
        <v>674</v>
      </c>
    </row>
    <row r="2" spans="1:83" ht="12.75">
      <c r="A2">
        <f aca="true" t="shared" si="0" ref="A2:BL2">A4</f>
        <v>0</v>
      </c>
      <c r="B2">
        <f t="shared" si="0"/>
        <v>0</v>
      </c>
      <c r="C2" t="str">
        <f t="shared" si="0"/>
        <v>市販標準液_多点検量線</v>
      </c>
      <c r="D2" t="e">
        <f t="shared" si="0"/>
        <v>#DIV/0!</v>
      </c>
      <c r="E2" t="e">
        <f t="shared" si="0"/>
        <v>#DIV/0!</v>
      </c>
      <c r="F2">
        <f t="shared" si="0"/>
        <v>0</v>
      </c>
      <c r="G2">
        <f t="shared" si="0"/>
      </c>
      <c r="H2" t="e">
        <f t="shared" si="0"/>
        <v>#VALUE!</v>
      </c>
      <c r="I2" t="e">
        <f t="shared" si="0"/>
        <v>#DIV/0!</v>
      </c>
      <c r="J2">
        <f t="shared" si="0"/>
        <v>0</v>
      </c>
      <c r="K2">
        <f t="shared" si="0"/>
        <v>0</v>
      </c>
      <c r="L2" t="e">
        <f t="shared" si="0"/>
        <v>#VALUE!</v>
      </c>
      <c r="M2" t="e">
        <f t="shared" si="0"/>
        <v>#VALUE!</v>
      </c>
      <c r="N2">
        <f t="shared" si="0"/>
        <v>0</v>
      </c>
      <c r="O2">
        <f t="shared" si="0"/>
        <v>0</v>
      </c>
      <c r="P2">
        <f t="shared" si="0"/>
        <v>0</v>
      </c>
      <c r="Q2">
        <f t="shared" si="0"/>
        <v>0</v>
      </c>
      <c r="R2">
        <f t="shared" si="0"/>
        <v>0</v>
      </c>
      <c r="S2">
        <f t="shared" si="0"/>
        <v>0</v>
      </c>
      <c r="T2">
        <f t="shared" si="0"/>
        <v>0</v>
      </c>
      <c r="U2">
        <f t="shared" si="0"/>
        <v>0</v>
      </c>
      <c r="V2">
        <f t="shared" si="0"/>
        <v>0</v>
      </c>
      <c r="W2">
        <f t="shared" si="0"/>
        <v>0</v>
      </c>
      <c r="X2">
        <f t="shared" si="0"/>
        <v>0</v>
      </c>
      <c r="Y2">
        <f t="shared" si="0"/>
        <v>0</v>
      </c>
      <c r="Z2">
        <f t="shared" si="0"/>
        <v>0</v>
      </c>
      <c r="AA2">
        <f t="shared" si="0"/>
        <v>0</v>
      </c>
      <c r="AB2">
        <f t="shared" si="0"/>
        <v>0</v>
      </c>
      <c r="AC2">
        <f t="shared" si="0"/>
        <v>0</v>
      </c>
      <c r="AD2">
        <f t="shared" si="0"/>
        <v>0</v>
      </c>
      <c r="AE2">
        <f t="shared" si="0"/>
        <v>0</v>
      </c>
      <c r="AF2">
        <f t="shared" si="0"/>
        <v>0</v>
      </c>
      <c r="AG2">
        <f t="shared" si="0"/>
        <v>0</v>
      </c>
      <c r="AH2">
        <f t="shared" si="0"/>
        <v>0</v>
      </c>
      <c r="AI2">
        <f t="shared" si="0"/>
        <v>0</v>
      </c>
      <c r="AJ2">
        <f t="shared" si="0"/>
        <v>0</v>
      </c>
      <c r="AK2">
        <f t="shared" si="0"/>
        <v>0</v>
      </c>
      <c r="AL2">
        <f t="shared" si="0"/>
        <v>0</v>
      </c>
      <c r="AM2">
        <f t="shared" si="0"/>
        <v>0</v>
      </c>
      <c r="AN2">
        <f t="shared" si="0"/>
        <v>0</v>
      </c>
      <c r="AO2">
        <f t="shared" si="0"/>
        <v>0</v>
      </c>
      <c r="AP2">
        <f t="shared" si="0"/>
        <v>0</v>
      </c>
      <c r="AQ2">
        <f t="shared" si="0"/>
        <v>0</v>
      </c>
      <c r="AR2">
        <f t="shared" si="0"/>
        <v>0</v>
      </c>
      <c r="AS2">
        <f t="shared" si="0"/>
        <v>0</v>
      </c>
      <c r="AT2">
        <f t="shared" si="0"/>
        <v>0</v>
      </c>
      <c r="AU2">
        <f t="shared" si="0"/>
        <v>0</v>
      </c>
      <c r="AV2">
        <f t="shared" si="0"/>
        <v>0</v>
      </c>
      <c r="AW2">
        <f t="shared" si="0"/>
        <v>0</v>
      </c>
      <c r="AX2">
        <f t="shared" si="0"/>
        <v>0</v>
      </c>
      <c r="AY2" t="str">
        <f t="shared" si="0"/>
        <v>　　　　月　　日</v>
      </c>
      <c r="AZ2" t="str">
        <f t="shared" si="0"/>
        <v>　　　　月　　日</v>
      </c>
      <c r="BA2" t="str">
        <f t="shared" si="0"/>
        <v>　　　　月　　日</v>
      </c>
      <c r="BB2" t="str">
        <f t="shared" si="0"/>
        <v>時頃</v>
      </c>
      <c r="BC2" t="str">
        <f t="shared" si="0"/>
        <v>時頃</v>
      </c>
      <c r="BD2" t="str">
        <f t="shared" si="0"/>
        <v>時頃</v>
      </c>
      <c r="BE2">
        <f t="shared" si="0"/>
        <v>0</v>
      </c>
      <c r="BF2">
        <f t="shared" si="0"/>
        <v>0</v>
      </c>
      <c r="BG2">
        <f t="shared" si="0"/>
      </c>
      <c r="BH2">
        <f t="shared" si="0"/>
      </c>
      <c r="BI2">
        <f t="shared" si="0"/>
      </c>
      <c r="BJ2">
        <f t="shared" si="0"/>
      </c>
      <c r="BK2">
        <f t="shared" si="0"/>
      </c>
      <c r="BL2">
        <f t="shared" si="0"/>
      </c>
      <c r="BM2">
        <f aca="true" t="shared" si="1" ref="BM2:CE2">BM4</f>
      </c>
      <c r="BN2">
        <f t="shared" si="1"/>
      </c>
      <c r="BO2">
        <f t="shared" si="1"/>
      </c>
      <c r="BP2">
        <f t="shared" si="1"/>
      </c>
      <c r="BQ2">
        <f t="shared" si="1"/>
        <v>0</v>
      </c>
      <c r="BR2" t="e">
        <f t="shared" si="1"/>
        <v>#VALUE!</v>
      </c>
      <c r="BS2" t="e">
        <f t="shared" si="1"/>
        <v>#VALUE!</v>
      </c>
      <c r="BT2" t="e">
        <f t="shared" si="1"/>
        <v>#VALUE!</v>
      </c>
      <c r="BU2" t="e">
        <f t="shared" si="1"/>
        <v>#VALUE!</v>
      </c>
      <c r="BV2" t="e">
        <f t="shared" si="1"/>
        <v>#VALUE!</v>
      </c>
      <c r="BW2" t="e">
        <f t="shared" si="1"/>
        <v>#VALUE!</v>
      </c>
      <c r="BX2" t="e">
        <f t="shared" si="1"/>
        <v>#VALUE!</v>
      </c>
      <c r="BY2" t="e">
        <f t="shared" si="1"/>
        <v>#VALUE!</v>
      </c>
      <c r="BZ2" t="e">
        <f t="shared" si="1"/>
        <v>#VALUE!</v>
      </c>
      <c r="CA2" t="e">
        <f t="shared" si="1"/>
        <v>#VALUE!</v>
      </c>
      <c r="CB2" t="e">
        <f t="shared" si="1"/>
        <v>#DIV/0!</v>
      </c>
      <c r="CC2">
        <f t="shared" si="1"/>
        <v>0</v>
      </c>
      <c r="CD2">
        <f t="shared" si="1"/>
        <v>0</v>
      </c>
      <c r="CE2" t="e">
        <f t="shared" si="1"/>
        <v>#DIV/0!</v>
      </c>
    </row>
    <row r="3" spans="1:83" ht="12.75">
      <c r="A3" t="s">
        <v>241</v>
      </c>
      <c r="B3" t="s">
        <v>380</v>
      </c>
      <c r="C3" t="s">
        <v>381</v>
      </c>
      <c r="D3" t="s">
        <v>242</v>
      </c>
      <c r="E3" t="s">
        <v>243</v>
      </c>
      <c r="F3" t="s">
        <v>244</v>
      </c>
      <c r="G3" t="s">
        <v>245</v>
      </c>
      <c r="H3" t="s">
        <v>246</v>
      </c>
      <c r="I3" t="s">
        <v>247</v>
      </c>
      <c r="J3" t="s">
        <v>248</v>
      </c>
      <c r="K3" t="s">
        <v>249</v>
      </c>
      <c r="L3" t="s">
        <v>250</v>
      </c>
      <c r="M3" t="s">
        <v>251</v>
      </c>
      <c r="AE3" t="str">
        <f>'分析方法など '!$A$9</f>
        <v>Q1</v>
      </c>
      <c r="AF3" t="str">
        <f>'分析方法など '!$A$10</f>
        <v>Q2</v>
      </c>
      <c r="AG3" t="str">
        <f>'分析方法など '!$A$11</f>
        <v>Q3</v>
      </c>
      <c r="AH3" t="str">
        <f>'分析方法など '!$A$12</f>
        <v>Q4</v>
      </c>
      <c r="AI3" t="str">
        <f>'分析方法など '!$A$13</f>
        <v>Q5</v>
      </c>
      <c r="AJ3" t="str">
        <f>'分析方法など '!$A$14</f>
        <v>Q6</v>
      </c>
      <c r="AK3" t="str">
        <f>'分析方法など '!$A$15</f>
        <v>Q7</v>
      </c>
      <c r="AL3" t="str">
        <f>'分析方法など '!$A$16</f>
        <v>Q8</v>
      </c>
      <c r="AM3" t="str">
        <f>'分析方法など '!$A$19</f>
        <v>Q9</v>
      </c>
      <c r="AN3" t="str">
        <f>'分析方法など '!$A$21</f>
        <v>Q10</v>
      </c>
      <c r="AO3" t="str">
        <f>'分析方法など '!$A$22</f>
        <v>Q11</v>
      </c>
      <c r="AP3" t="str">
        <f>'分析方法など '!$A$23</f>
        <v>Q12</v>
      </c>
      <c r="AQ3" t="str">
        <f>'分析方法など '!$A$25</f>
        <v>Q13</v>
      </c>
      <c r="AR3" t="str">
        <f>'分析方法など '!$A$26</f>
        <v>Q14</v>
      </c>
      <c r="AS3" t="str">
        <f>'分析方法など '!$A$27</f>
        <v>Q15</v>
      </c>
      <c r="AT3" t="str">
        <f>'分析方法など '!$A$28</f>
        <v>Q16</v>
      </c>
      <c r="AU3" t="str">
        <f>'分析方法など '!$A$29</f>
        <v>Q17</v>
      </c>
      <c r="AV3" t="s">
        <v>472</v>
      </c>
      <c r="AY3" t="s">
        <v>473</v>
      </c>
      <c r="BB3" t="s">
        <v>474</v>
      </c>
      <c r="BF3" t="str">
        <f>'us1 '!G12</f>
        <v>値  A</v>
      </c>
      <c r="BG3" t="str">
        <f>'us3 '!P9</f>
        <v>検量線第1標準液</v>
      </c>
      <c r="BH3" t="str">
        <f>'us3 '!Q9</f>
        <v>検量線第2標準液</v>
      </c>
      <c r="BI3" t="str">
        <f>'us3 '!R9</f>
        <v>検量線第3標準液</v>
      </c>
      <c r="BJ3" t="str">
        <f>'us3 '!S9</f>
        <v>検量線第4標準液</v>
      </c>
      <c r="BK3" t="str">
        <f>'us3 '!T9</f>
        <v>検量線第5標準液</v>
      </c>
      <c r="BL3" t="str">
        <f>'us3 '!U9</f>
        <v>検量線第6標準液</v>
      </c>
      <c r="BM3" t="str">
        <f>'us3 '!V9</f>
        <v>検量線第7標準液</v>
      </c>
      <c r="BN3" t="str">
        <f>'us3 '!W9</f>
        <v>検量線第8標準液</v>
      </c>
      <c r="BO3" t="str">
        <f>'us3 '!X9</f>
        <v>検量線第9標準液</v>
      </c>
      <c r="BP3" t="str">
        <f>'us3 '!Y9</f>
        <v>検量線第10標準液</v>
      </c>
      <c r="BR3" t="s">
        <v>650</v>
      </c>
      <c r="BS3" t="s">
        <v>651</v>
      </c>
      <c r="BT3" t="s">
        <v>652</v>
      </c>
      <c r="BU3" t="s">
        <v>653</v>
      </c>
      <c r="BV3" t="s">
        <v>654</v>
      </c>
      <c r="BW3" t="s">
        <v>655</v>
      </c>
      <c r="BX3" t="s">
        <v>656</v>
      </c>
      <c r="BY3" t="s">
        <v>657</v>
      </c>
      <c r="BZ3" t="s">
        <v>658</v>
      </c>
      <c r="CA3" t="s">
        <v>659</v>
      </c>
      <c r="CB3" t="str">
        <f>'多点検量線 '!C33</f>
        <v>検量線から求めた測定試料の濃度(mg/L)</v>
      </c>
      <c r="CC3">
        <f>'upf '!D10</f>
        <v>0</v>
      </c>
      <c r="CD3" t="str">
        <f>'upf '!C14</f>
        <v>全量フラスコ容量   (mL)</v>
      </c>
      <c r="CE3" t="s">
        <v>671</v>
      </c>
    </row>
    <row r="4" spans="1:83" ht="12.75">
      <c r="A4" s="61">
        <f>'U (最終） '!C10</f>
        <v>0</v>
      </c>
      <c r="B4" s="357">
        <f>'報告シート表紙 '!B$3</f>
        <v>0</v>
      </c>
      <c r="C4" t="s">
        <v>374</v>
      </c>
      <c r="D4" s="61" t="e">
        <f>'U (最終） '!C12</f>
        <v>#DIV/0!</v>
      </c>
      <c r="E4" s="61" t="e">
        <f>'U (最終） '!C14</f>
        <v>#DIV/0!</v>
      </c>
      <c r="F4" s="61">
        <f>'U (最終） '!E14</f>
        <v>0</v>
      </c>
      <c r="G4" s="61">
        <f>'U (最終） '!F14</f>
      </c>
      <c r="H4" s="61" t="e">
        <f>'U (最終） '!G14</f>
        <v>#VALUE!</v>
      </c>
      <c r="I4" s="61" t="e">
        <f>'U (最終） '!H14</f>
        <v>#DIV/0!</v>
      </c>
      <c r="J4">
        <f>'U (最終） '!I14</f>
        <v>0</v>
      </c>
      <c r="K4">
        <f>'U (最終） '!J14</f>
        <v>0</v>
      </c>
      <c r="L4" t="e">
        <f>'U (最終） '!K14</f>
        <v>#VALUE!</v>
      </c>
      <c r="M4" t="e">
        <f>'U (最終） '!L14</f>
        <v>#VALUE!</v>
      </c>
      <c r="AE4">
        <f>'分析方法など '!$D$9</f>
        <v>0</v>
      </c>
      <c r="AF4">
        <f>'分析方法など '!$D$10</f>
        <v>0</v>
      </c>
      <c r="AG4">
        <f>'分析方法など '!$D$11</f>
        <v>0</v>
      </c>
      <c r="AH4">
        <f>'分析方法など '!$D$12</f>
        <v>0</v>
      </c>
      <c r="AI4">
        <f>'分析方法など '!$D$13</f>
        <v>0</v>
      </c>
      <c r="AJ4">
        <f>'分析方法など '!$D$14</f>
        <v>0</v>
      </c>
      <c r="AK4">
        <f>'分析方法など '!$D$15</f>
        <v>0</v>
      </c>
      <c r="AL4">
        <f>'分析方法など '!$D$16</f>
        <v>0</v>
      </c>
      <c r="AM4">
        <f>'分析方法など '!$D$19</f>
        <v>0</v>
      </c>
      <c r="AN4">
        <f>'分析方法など '!$D$21</f>
        <v>0</v>
      </c>
      <c r="AO4">
        <f>'分析方法など '!$D$22</f>
        <v>0</v>
      </c>
      <c r="AP4">
        <f>'分析方法など '!$D$23</f>
        <v>0</v>
      </c>
      <c r="AQ4">
        <f>'分析方法など '!$D$25</f>
        <v>0</v>
      </c>
      <c r="AR4">
        <f>'分析方法など '!$D$26</f>
        <v>0</v>
      </c>
      <c r="AS4">
        <f>'分析方法など '!$D$27</f>
        <v>0</v>
      </c>
      <c r="AT4">
        <f>'分析方法など '!$D$28</f>
        <v>0</v>
      </c>
      <c r="AU4">
        <f>'分析方法など '!$D$29</f>
        <v>0</v>
      </c>
      <c r="AV4">
        <f>'3回再現測定結果 '!B$3</f>
        <v>0</v>
      </c>
      <c r="AW4">
        <f>'3回再現測定結果 '!B$4</f>
        <v>0</v>
      </c>
      <c r="AX4">
        <f>'3回再現測定結果 '!B$5</f>
        <v>0</v>
      </c>
      <c r="AY4" t="str">
        <f>'3回再現測定結果 '!C$3</f>
        <v>　　　　月　　日</v>
      </c>
      <c r="AZ4" t="str">
        <f>'3回再現測定結果 '!C$4</f>
        <v>　　　　月　　日</v>
      </c>
      <c r="BA4" t="str">
        <f>'3回再現測定結果 '!C$5</f>
        <v>　　　　月　　日</v>
      </c>
      <c r="BB4" t="str">
        <f>'3回再現測定結果 '!D$3</f>
        <v>時頃</v>
      </c>
      <c r="BC4" t="str">
        <f>'3回再現測定結果 '!D$4</f>
        <v>時頃</v>
      </c>
      <c r="BD4" t="str">
        <f>'3回再現測定結果 '!D$5</f>
        <v>時頃</v>
      </c>
      <c r="BE4">
        <f>'その他 '!A$3</f>
        <v>0</v>
      </c>
      <c r="BF4">
        <f>'us1 '!G$13</f>
        <v>0</v>
      </c>
      <c r="BG4">
        <f>'us3 '!P$19</f>
      </c>
      <c r="BH4">
        <f>'us3 '!Q$19</f>
      </c>
      <c r="BI4">
        <f>'us3 '!R$19</f>
      </c>
      <c r="BJ4">
        <f>'us3 '!S$19</f>
      </c>
      <c r="BK4">
        <f>'us3 '!T$19</f>
      </c>
      <c r="BL4">
        <f>'us3 '!U$19</f>
      </c>
      <c r="BM4">
        <f>'us3 '!V$19</f>
      </c>
      <c r="BN4">
        <f>'us3 '!W$19</f>
      </c>
      <c r="BO4">
        <f>'us3 '!X$19</f>
      </c>
      <c r="BP4">
        <f>'us3 '!Y$19</f>
      </c>
      <c r="BR4" t="e">
        <f>$BF4/BG4</f>
        <v>#VALUE!</v>
      </c>
      <c r="BS4" t="e">
        <f aca="true" t="shared" si="2" ref="BS4:CA4">$BF4/BH4</f>
        <v>#VALUE!</v>
      </c>
      <c r="BT4" t="e">
        <f t="shared" si="2"/>
        <v>#VALUE!</v>
      </c>
      <c r="BU4" t="e">
        <f t="shared" si="2"/>
        <v>#VALUE!</v>
      </c>
      <c r="BV4" t="e">
        <f t="shared" si="2"/>
        <v>#VALUE!</v>
      </c>
      <c r="BW4" t="e">
        <f t="shared" si="2"/>
        <v>#VALUE!</v>
      </c>
      <c r="BX4" t="e">
        <f t="shared" si="2"/>
        <v>#VALUE!</v>
      </c>
      <c r="BY4" t="e">
        <f t="shared" si="2"/>
        <v>#VALUE!</v>
      </c>
      <c r="BZ4" t="e">
        <f t="shared" si="2"/>
        <v>#VALUE!</v>
      </c>
      <c r="CA4" t="e">
        <f t="shared" si="2"/>
        <v>#VALUE!</v>
      </c>
      <c r="CB4" t="e">
        <f>'多点検量線 '!G33</f>
        <v>#DIV/0!</v>
      </c>
      <c r="CC4">
        <f>'upf '!D10</f>
        <v>0</v>
      </c>
      <c r="CD4">
        <f>'upf '!D14</f>
        <v>0</v>
      </c>
      <c r="CE4" t="e">
        <f>CD4/CC4</f>
        <v>#DIV/0!</v>
      </c>
    </row>
    <row r="5" spans="1:68" ht="12.75">
      <c r="A5" s="61">
        <f>'U (最終） '!C18</f>
        <v>0</v>
      </c>
      <c r="B5" s="357">
        <f>'報告シート表紙 '!B$3</f>
        <v>0</v>
      </c>
      <c r="C5" t="s">
        <v>375</v>
      </c>
      <c r="D5" s="61" t="e">
        <f>'U (最終） '!C20</f>
        <v>#DIV/0!</v>
      </c>
      <c r="E5" s="61" t="e">
        <f>'U (最終） '!C22</f>
        <v>#DIV/0!</v>
      </c>
      <c r="F5" s="61">
        <f>'U (最終） '!E22</f>
        <v>0</v>
      </c>
      <c r="G5" s="61">
        <f>'U (最終） '!F22</f>
      </c>
      <c r="I5" s="61" t="e">
        <f>'U (最終） '!G22</f>
        <v>#DIV/0!</v>
      </c>
      <c r="J5" s="61">
        <f>'U (最終） '!H22</f>
        <v>0</v>
      </c>
      <c r="K5">
        <f>'U (最終） '!I22</f>
        <v>0</v>
      </c>
      <c r="L5" t="e">
        <f>'U (最終） '!J22</f>
        <v>#VALUE!</v>
      </c>
      <c r="M5" t="e">
        <f>'U (最終） '!K22</f>
        <v>#VALUE!</v>
      </c>
      <c r="AE5">
        <f>'分析方法など '!$D$9</f>
        <v>0</v>
      </c>
      <c r="AF5">
        <f>'分析方法など '!$D$10</f>
        <v>0</v>
      </c>
      <c r="AG5">
        <f>'分析方法など '!$D$11</f>
        <v>0</v>
      </c>
      <c r="AH5">
        <f>'分析方法など '!$D$12</f>
        <v>0</v>
      </c>
      <c r="AI5">
        <f>'分析方法など '!$D$13</f>
        <v>0</v>
      </c>
      <c r="AJ5">
        <f>'分析方法など '!$D$14</f>
        <v>0</v>
      </c>
      <c r="AK5">
        <f>'分析方法など '!$D$15</f>
        <v>0</v>
      </c>
      <c r="AL5">
        <f>'分析方法など '!$D$16</f>
        <v>0</v>
      </c>
      <c r="AM5">
        <f>'分析方法など '!$D$19</f>
        <v>0</v>
      </c>
      <c r="AN5">
        <f>'分析方法など '!$D$21</f>
        <v>0</v>
      </c>
      <c r="AO5">
        <f>'分析方法など '!$D$22</f>
        <v>0</v>
      </c>
      <c r="AP5">
        <f>'分析方法など '!$D$23</f>
        <v>0</v>
      </c>
      <c r="AQ5">
        <f>'分析方法など '!$D$25</f>
        <v>0</v>
      </c>
      <c r="AR5">
        <f>'分析方法など '!$D$26</f>
        <v>0</v>
      </c>
      <c r="AS5">
        <f>'分析方法など '!$D$27</f>
        <v>0</v>
      </c>
      <c r="AT5">
        <f>'分析方法など '!$D$28</f>
        <v>0</v>
      </c>
      <c r="AU5">
        <f>'分析方法など '!$D$29</f>
        <v>0</v>
      </c>
      <c r="AV5">
        <f>'3回再現測定結果 '!B$3</f>
        <v>0</v>
      </c>
      <c r="AW5">
        <f>'3回再現測定結果 '!B$4</f>
        <v>0</v>
      </c>
      <c r="AX5">
        <f>'3回再現測定結果 '!B$5</f>
        <v>0</v>
      </c>
      <c r="AY5" t="str">
        <f>'3回再現測定結果 '!C$3</f>
        <v>　　　　月　　日</v>
      </c>
      <c r="AZ5" t="str">
        <f>'3回再現測定結果 '!C$4</f>
        <v>　　　　月　　日</v>
      </c>
      <c r="BA5" t="str">
        <f>'3回再現測定結果 '!C$5</f>
        <v>　　　　月　　日</v>
      </c>
      <c r="BB5" t="str">
        <f>'3回再現測定結果 '!D$3</f>
        <v>時頃</v>
      </c>
      <c r="BC5" t="str">
        <f>'3回再現測定結果 '!D$4</f>
        <v>時頃</v>
      </c>
      <c r="BD5" t="str">
        <f>'3回再現測定結果 '!D$5</f>
        <v>時頃</v>
      </c>
      <c r="BE5">
        <f>'その他 '!A$3</f>
        <v>0</v>
      </c>
      <c r="BG5">
        <f>'us3 '!P$19</f>
      </c>
      <c r="BH5">
        <f>'us3 '!Q$19</f>
      </c>
      <c r="BI5">
        <f>'us3 '!R$19</f>
      </c>
      <c r="BJ5">
        <f>'us3 '!S$19</f>
      </c>
      <c r="BK5">
        <f>'us3 '!T$19</f>
      </c>
      <c r="BL5">
        <f>'us3 '!U$19</f>
      </c>
      <c r="BM5">
        <f>'us3 '!V$19</f>
      </c>
      <c r="BN5">
        <f>'us3 '!W$19</f>
      </c>
      <c r="BO5">
        <f>'us3 '!X$19</f>
      </c>
      <c r="BP5">
        <f>'us3 '!Y$19</f>
      </c>
    </row>
    <row r="6" spans="1:68" ht="12.75">
      <c r="A6" s="61">
        <f>'U (最終） '!C26</f>
        <v>0</v>
      </c>
      <c r="B6" s="357">
        <f>'報告シート表紙 '!B$3</f>
        <v>0</v>
      </c>
      <c r="C6" t="s">
        <v>376</v>
      </c>
      <c r="D6" s="61" t="e">
        <f>'U (最終） '!C28</f>
        <v>#DIV/0!</v>
      </c>
      <c r="E6" s="61" t="e">
        <f>'U (最終） '!C30</f>
        <v>#DIV/0!</v>
      </c>
      <c r="F6" s="61">
        <f>'U (最終） '!E30</f>
        <v>0</v>
      </c>
      <c r="G6" s="61">
        <f>'U (最終） '!F30</f>
      </c>
      <c r="I6" s="61" t="e">
        <f>'U (最終） '!G30</f>
        <v>#DIV/0!</v>
      </c>
      <c r="J6" s="61">
        <f>'U (最終） '!H30</f>
        <v>0</v>
      </c>
      <c r="K6">
        <f>'U (最終） '!I30</f>
        <v>0</v>
      </c>
      <c r="L6" t="e">
        <f>'U (最終） '!J30</f>
        <v>#VALUE!</v>
      </c>
      <c r="M6" t="e">
        <f>'U (最終） '!K30</f>
        <v>#VALUE!</v>
      </c>
      <c r="AE6">
        <f>'分析方法など '!$D$9</f>
        <v>0</v>
      </c>
      <c r="AF6">
        <f>'分析方法など '!$D$10</f>
        <v>0</v>
      </c>
      <c r="AG6">
        <f>'分析方法など '!$D$11</f>
        <v>0</v>
      </c>
      <c r="AH6">
        <f>'分析方法など '!$D$12</f>
        <v>0</v>
      </c>
      <c r="AI6">
        <f>'分析方法など '!$D$13</f>
        <v>0</v>
      </c>
      <c r="AJ6">
        <f>'分析方法など '!$D$14</f>
        <v>0</v>
      </c>
      <c r="AK6">
        <f>'分析方法など '!$D$15</f>
        <v>0</v>
      </c>
      <c r="AL6">
        <f>'分析方法など '!$D$16</f>
        <v>0</v>
      </c>
      <c r="AM6">
        <f>'分析方法など '!$D$19</f>
        <v>0</v>
      </c>
      <c r="AN6">
        <f>'分析方法など '!$D$21</f>
        <v>0</v>
      </c>
      <c r="AO6">
        <f>'分析方法など '!$D$22</f>
        <v>0</v>
      </c>
      <c r="AP6">
        <f>'分析方法など '!$D$23</f>
        <v>0</v>
      </c>
      <c r="AQ6">
        <f>'分析方法など '!$D$25</f>
        <v>0</v>
      </c>
      <c r="AR6">
        <f>'分析方法など '!$D$26</f>
        <v>0</v>
      </c>
      <c r="AS6">
        <f>'分析方法など '!$D$27</f>
        <v>0</v>
      </c>
      <c r="AT6">
        <f>'分析方法など '!$D$28</f>
        <v>0</v>
      </c>
      <c r="AU6">
        <f>'分析方法など '!$D$29</f>
        <v>0</v>
      </c>
      <c r="AV6">
        <f>'3回再現測定結果 '!B$3</f>
        <v>0</v>
      </c>
      <c r="AW6">
        <f>'3回再現測定結果 '!B$4</f>
        <v>0</v>
      </c>
      <c r="AX6">
        <f>'3回再現測定結果 '!B$5</f>
        <v>0</v>
      </c>
      <c r="AY6" t="str">
        <f>'3回再現測定結果 '!C$3</f>
        <v>　　　　月　　日</v>
      </c>
      <c r="AZ6" t="str">
        <f>'3回再現測定結果 '!C$4</f>
        <v>　　　　月　　日</v>
      </c>
      <c r="BA6" t="str">
        <f>'3回再現測定結果 '!C$5</f>
        <v>　　　　月　　日</v>
      </c>
      <c r="BB6" t="str">
        <f>'3回再現測定結果 '!D$3</f>
        <v>時頃</v>
      </c>
      <c r="BC6" t="str">
        <f>'3回再現測定結果 '!D$4</f>
        <v>時頃</v>
      </c>
      <c r="BD6" t="str">
        <f>'3回再現測定結果 '!D$5</f>
        <v>時頃</v>
      </c>
      <c r="BE6">
        <f>'その他 '!A$3</f>
        <v>0</v>
      </c>
      <c r="BG6">
        <f>'us3 '!P$19</f>
      </c>
      <c r="BH6">
        <f>'us3 '!Q$19</f>
      </c>
      <c r="BI6">
        <f>'us3 '!R$19</f>
      </c>
      <c r="BJ6">
        <f>'us3 '!S$19</f>
      </c>
      <c r="BK6">
        <f>'us3 '!T$19</f>
      </c>
      <c r="BL6">
        <f>'us3 '!U$19</f>
      </c>
      <c r="BM6">
        <f>'us3 '!V$19</f>
      </c>
      <c r="BN6">
        <f>'us3 '!W$19</f>
      </c>
      <c r="BO6">
        <f>'us3 '!X$19</f>
      </c>
      <c r="BP6">
        <f>'us3 '!Y$19</f>
      </c>
    </row>
    <row r="7" spans="1:83" ht="12.75">
      <c r="A7" s="61">
        <f>'U (最終） '!C37</f>
        <v>0</v>
      </c>
      <c r="B7" s="357">
        <f>'報告シート表紙 '!B$3</f>
        <v>0</v>
      </c>
      <c r="C7" t="s">
        <v>377</v>
      </c>
      <c r="D7" s="61" t="e">
        <f>'U (最終） '!C39</f>
        <v>#DIV/0!</v>
      </c>
      <c r="E7" s="61" t="e">
        <f>'U (最終） '!C41</f>
        <v>#DIV/0!</v>
      </c>
      <c r="F7" s="61">
        <f>'U (最終） '!E41</f>
        <v>0</v>
      </c>
      <c r="G7" s="61">
        <f>'U (最終） '!F41</f>
      </c>
      <c r="H7" s="61" t="e">
        <f>'U (最終） '!G41</f>
        <v>#VALUE!</v>
      </c>
      <c r="I7" s="61" t="e">
        <f>'U (最終） '!H41</f>
        <v>#DIV/0!</v>
      </c>
      <c r="J7">
        <f>'U (最終） '!I41</f>
        <v>0</v>
      </c>
      <c r="K7">
        <f>'U (最終） '!J41</f>
        <v>0</v>
      </c>
      <c r="L7" t="e">
        <f>'U (最終） '!K41</f>
        <v>#VALUE!</v>
      </c>
      <c r="M7" t="e">
        <f>'U (最終） '!L41</f>
        <v>#VALUE!</v>
      </c>
      <c r="AE7">
        <f>'分析方法など '!$D$9</f>
        <v>0</v>
      </c>
      <c r="AF7">
        <f>'分析方法など '!$D$10</f>
        <v>0</v>
      </c>
      <c r="AG7">
        <f>'分析方法など '!$D$11</f>
        <v>0</v>
      </c>
      <c r="AH7">
        <f>'分析方法など '!$D$12</f>
        <v>0</v>
      </c>
      <c r="AI7">
        <f>'分析方法など '!$D$13</f>
        <v>0</v>
      </c>
      <c r="AJ7">
        <f>'分析方法など '!$D$14</f>
        <v>0</v>
      </c>
      <c r="AK7">
        <f>'分析方法など '!$D$15</f>
        <v>0</v>
      </c>
      <c r="AL7">
        <f>'分析方法など '!$D$16</f>
        <v>0</v>
      </c>
      <c r="AM7">
        <f>'分析方法など '!$D$19</f>
        <v>0</v>
      </c>
      <c r="AN7">
        <f>'分析方法など '!$D$21</f>
        <v>0</v>
      </c>
      <c r="AO7">
        <f>'分析方法など '!$D$22</f>
        <v>0</v>
      </c>
      <c r="AP7">
        <f>'分析方法など '!$D$23</f>
        <v>0</v>
      </c>
      <c r="AQ7">
        <f>'分析方法など '!$D$25</f>
        <v>0</v>
      </c>
      <c r="AR7">
        <f>'分析方法など '!$D$26</f>
        <v>0</v>
      </c>
      <c r="AS7">
        <f>'分析方法など '!$D$27</f>
        <v>0</v>
      </c>
      <c r="AT7">
        <f>'分析方法など '!$D$28</f>
        <v>0</v>
      </c>
      <c r="AU7">
        <f>'分析方法など '!$D$29</f>
        <v>0</v>
      </c>
      <c r="AV7">
        <f>'3回再現測定結果 '!B$3</f>
        <v>0</v>
      </c>
      <c r="AW7">
        <f>'3回再現測定結果 '!B$4</f>
        <v>0</v>
      </c>
      <c r="AX7">
        <f>'3回再現測定結果 '!B$5</f>
        <v>0</v>
      </c>
      <c r="AY7" t="str">
        <f>'3回再現測定結果 '!C$3</f>
        <v>　　　　月　　日</v>
      </c>
      <c r="AZ7" t="str">
        <f>'3回再現測定結果 '!C$4</f>
        <v>　　　　月　　日</v>
      </c>
      <c r="BA7" t="str">
        <f>'3回再現測定結果 '!C$5</f>
        <v>　　　　月　　日</v>
      </c>
      <c r="BB7" t="str">
        <f>'3回再現測定結果 '!D$3</f>
        <v>時頃</v>
      </c>
      <c r="BC7" t="str">
        <f>'3回再現測定結果 '!D$4</f>
        <v>時頃</v>
      </c>
      <c r="BD7" t="str">
        <f>'3回再現測定結果 '!D$5</f>
        <v>時頃</v>
      </c>
      <c r="BE7">
        <f>'その他 '!A$3</f>
        <v>0</v>
      </c>
      <c r="BF7">
        <f>'us1 '!G$13</f>
        <v>0</v>
      </c>
      <c r="BG7">
        <f>'us3 '!P$19</f>
      </c>
      <c r="BH7">
        <f>'us3 '!Q$19</f>
      </c>
      <c r="BI7">
        <f>'us3 '!R$19</f>
      </c>
      <c r="BJ7">
        <f>'us3 '!S$19</f>
      </c>
      <c r="BK7">
        <f>'us3 '!T$19</f>
      </c>
      <c r="BL7">
        <f>'us3 '!U$19</f>
      </c>
      <c r="BM7">
        <f>'us3 '!V$19</f>
      </c>
      <c r="BN7">
        <f>'us3 '!W$19</f>
      </c>
      <c r="BO7">
        <f>'us3 '!X$19</f>
      </c>
      <c r="BP7">
        <f>'us3 '!Y$19</f>
      </c>
      <c r="BR7" t="e">
        <f aca="true" t="shared" si="3" ref="BR7:CA7">$BF7/BG7</f>
        <v>#VALUE!</v>
      </c>
      <c r="BS7" t="e">
        <f t="shared" si="3"/>
        <v>#VALUE!</v>
      </c>
      <c r="BT7" t="e">
        <f t="shared" si="3"/>
        <v>#VALUE!</v>
      </c>
      <c r="BU7" t="e">
        <f t="shared" si="3"/>
        <v>#VALUE!</v>
      </c>
      <c r="BV7" t="e">
        <f t="shared" si="3"/>
        <v>#VALUE!</v>
      </c>
      <c r="BW7" t="e">
        <f t="shared" si="3"/>
        <v>#VALUE!</v>
      </c>
      <c r="BX7" t="e">
        <f t="shared" si="3"/>
        <v>#VALUE!</v>
      </c>
      <c r="BY7" t="e">
        <f t="shared" si="3"/>
        <v>#VALUE!</v>
      </c>
      <c r="BZ7" t="e">
        <f t="shared" si="3"/>
        <v>#VALUE!</v>
      </c>
      <c r="CA7" t="e">
        <f t="shared" si="3"/>
        <v>#VALUE!</v>
      </c>
      <c r="CB7" t="e">
        <f>'多点検量線 '!G33</f>
        <v>#DIV/0!</v>
      </c>
      <c r="CC7">
        <f>'upf '!D10</f>
        <v>0</v>
      </c>
      <c r="CD7">
        <f>'upf '!D14</f>
        <v>0</v>
      </c>
      <c r="CE7" t="e">
        <f>CD7/CC7</f>
        <v>#DIV/0!</v>
      </c>
    </row>
    <row r="8" spans="1:68" ht="12.75">
      <c r="A8" s="61">
        <f>'U (最終） '!C45</f>
        <v>0</v>
      </c>
      <c r="B8" s="357">
        <f>'報告シート表紙 '!B$3</f>
        <v>0</v>
      </c>
      <c r="C8" t="s">
        <v>378</v>
      </c>
      <c r="D8" s="61" t="e">
        <f>'U (最終） '!C47</f>
        <v>#DIV/0!</v>
      </c>
      <c r="E8" s="61" t="e">
        <f>'U (最終） '!C49</f>
        <v>#DIV/0!</v>
      </c>
      <c r="F8" s="61">
        <f>'U (最終） '!E49</f>
        <v>0</v>
      </c>
      <c r="G8" s="61">
        <f>'U (最終） '!F49</f>
      </c>
      <c r="I8" s="61" t="e">
        <f>'U (最終） '!G49</f>
        <v>#DIV/0!</v>
      </c>
      <c r="J8" s="61">
        <f>'U (最終） '!H49</f>
        <v>0</v>
      </c>
      <c r="K8">
        <f>'U (最終） '!I49</f>
        <v>0</v>
      </c>
      <c r="L8" t="e">
        <f>'U (最終） '!J49</f>
        <v>#VALUE!</v>
      </c>
      <c r="M8" t="e">
        <f>'U (最終） '!K49</f>
        <v>#VALUE!</v>
      </c>
      <c r="AE8">
        <f>'分析方法など '!$D$9</f>
        <v>0</v>
      </c>
      <c r="AF8">
        <f>'分析方法など '!$D$10</f>
        <v>0</v>
      </c>
      <c r="AG8">
        <f>'分析方法など '!$D$11</f>
        <v>0</v>
      </c>
      <c r="AH8">
        <f>'分析方法など '!$D$12</f>
        <v>0</v>
      </c>
      <c r="AI8">
        <f>'分析方法など '!$D$13</f>
        <v>0</v>
      </c>
      <c r="AJ8">
        <f>'分析方法など '!$D$14</f>
        <v>0</v>
      </c>
      <c r="AK8">
        <f>'分析方法など '!$D$15</f>
        <v>0</v>
      </c>
      <c r="AL8">
        <f>'分析方法など '!$D$16</f>
        <v>0</v>
      </c>
      <c r="AM8">
        <f>'分析方法など '!$D$19</f>
        <v>0</v>
      </c>
      <c r="AN8">
        <f>'分析方法など '!$D$21</f>
        <v>0</v>
      </c>
      <c r="AO8">
        <f>'分析方法など '!$D$22</f>
        <v>0</v>
      </c>
      <c r="AP8">
        <f>'分析方法など '!$D$23</f>
        <v>0</v>
      </c>
      <c r="AQ8">
        <f>'分析方法など '!$D$25</f>
        <v>0</v>
      </c>
      <c r="AR8">
        <f>'分析方法など '!$D$26</f>
        <v>0</v>
      </c>
      <c r="AS8">
        <f>'分析方法など '!$D$27</f>
        <v>0</v>
      </c>
      <c r="AT8">
        <f>'分析方法など '!$D$28</f>
        <v>0</v>
      </c>
      <c r="AU8">
        <f>'分析方法など '!$D$29</f>
        <v>0</v>
      </c>
      <c r="AV8">
        <f>'3回再現測定結果 '!B$3</f>
        <v>0</v>
      </c>
      <c r="AW8">
        <f>'3回再現測定結果 '!B$4</f>
        <v>0</v>
      </c>
      <c r="AX8">
        <f>'3回再現測定結果 '!B$5</f>
        <v>0</v>
      </c>
      <c r="AY8" t="str">
        <f>'3回再現測定結果 '!C$3</f>
        <v>　　　　月　　日</v>
      </c>
      <c r="AZ8" t="str">
        <f>'3回再現測定結果 '!C$4</f>
        <v>　　　　月　　日</v>
      </c>
      <c r="BA8" t="str">
        <f>'3回再現測定結果 '!C$5</f>
        <v>　　　　月　　日</v>
      </c>
      <c r="BB8" t="str">
        <f>'3回再現測定結果 '!D$3</f>
        <v>時頃</v>
      </c>
      <c r="BC8" t="str">
        <f>'3回再現測定結果 '!D$4</f>
        <v>時頃</v>
      </c>
      <c r="BD8" t="str">
        <f>'3回再現測定結果 '!D$5</f>
        <v>時頃</v>
      </c>
      <c r="BE8">
        <f>'その他 '!A$3</f>
        <v>0</v>
      </c>
      <c r="BG8">
        <f>'us3 '!P$19</f>
      </c>
      <c r="BH8">
        <f>'us3 '!Q$19</f>
      </c>
      <c r="BI8">
        <f>'us3 '!R$19</f>
      </c>
      <c r="BJ8">
        <f>'us3 '!S$19</f>
      </c>
      <c r="BK8">
        <f>'us3 '!T$19</f>
      </c>
      <c r="BL8">
        <f>'us3 '!U$19</f>
      </c>
      <c r="BM8">
        <f>'us3 '!V$19</f>
      </c>
      <c r="BN8">
        <f>'us3 '!W$19</f>
      </c>
      <c r="BO8">
        <f>'us3 '!X$19</f>
      </c>
      <c r="BP8">
        <f>'us3 '!Y$19</f>
      </c>
    </row>
    <row r="9" spans="1:68" ht="12.75">
      <c r="A9" s="61">
        <f>'U (最終） '!C53</f>
        <v>0</v>
      </c>
      <c r="B9" s="357">
        <f>'報告シート表紙 '!B$3</f>
        <v>0</v>
      </c>
      <c r="C9" t="s">
        <v>379</v>
      </c>
      <c r="D9" s="61" t="e">
        <f>'U (最終） '!C55</f>
        <v>#DIV/0!</v>
      </c>
      <c r="E9" s="61" t="e">
        <f>'U (最終） '!C57</f>
        <v>#DIV/0!</v>
      </c>
      <c r="F9" s="61">
        <f>'U (最終） '!E57</f>
        <v>0</v>
      </c>
      <c r="G9" s="61">
        <f>'U (最終） '!F57</f>
      </c>
      <c r="I9" s="61" t="e">
        <f>'U (最終） '!G57</f>
        <v>#DIV/0!</v>
      </c>
      <c r="J9" s="61">
        <f>'U (最終） '!H57</f>
        <v>0</v>
      </c>
      <c r="K9">
        <f>'U (最終） '!I57</f>
        <v>0</v>
      </c>
      <c r="L9" t="e">
        <f>'U (最終） '!J57</f>
        <v>#VALUE!</v>
      </c>
      <c r="M9" t="e">
        <f>'U (最終） '!K57</f>
        <v>#VALUE!</v>
      </c>
      <c r="AE9">
        <f>'分析方法など '!$D$9</f>
        <v>0</v>
      </c>
      <c r="AF9">
        <f>'分析方法など '!$D$10</f>
        <v>0</v>
      </c>
      <c r="AG9">
        <f>'分析方法など '!$D$11</f>
        <v>0</v>
      </c>
      <c r="AH9">
        <f>'分析方法など '!$D$12</f>
        <v>0</v>
      </c>
      <c r="AI9">
        <f>'分析方法など '!$D$13</f>
        <v>0</v>
      </c>
      <c r="AJ9">
        <f>'分析方法など '!$D$14</f>
        <v>0</v>
      </c>
      <c r="AK9">
        <f>'分析方法など '!$D$15</f>
        <v>0</v>
      </c>
      <c r="AL9">
        <f>'分析方法など '!$D$16</f>
        <v>0</v>
      </c>
      <c r="AM9">
        <f>'分析方法など '!$D$19</f>
        <v>0</v>
      </c>
      <c r="AN9">
        <f>'分析方法など '!$D$21</f>
        <v>0</v>
      </c>
      <c r="AO9">
        <f>'分析方法など '!$D$22</f>
        <v>0</v>
      </c>
      <c r="AP9">
        <f>'分析方法など '!$D$23</f>
        <v>0</v>
      </c>
      <c r="AQ9">
        <f>'分析方法など '!$D$25</f>
        <v>0</v>
      </c>
      <c r="AR9">
        <f>'分析方法など '!$D$26</f>
        <v>0</v>
      </c>
      <c r="AS9">
        <f>'分析方法など '!$D$27</f>
        <v>0</v>
      </c>
      <c r="AT9">
        <f>'分析方法など '!$D$28</f>
        <v>0</v>
      </c>
      <c r="AU9">
        <f>'分析方法など '!$D$29</f>
        <v>0</v>
      </c>
      <c r="AV9">
        <f>'3回再現測定結果 '!B$3</f>
        <v>0</v>
      </c>
      <c r="AW9">
        <f>'3回再現測定結果 '!B$4</f>
        <v>0</v>
      </c>
      <c r="AX9">
        <f>'3回再現測定結果 '!B$5</f>
        <v>0</v>
      </c>
      <c r="AY9" t="str">
        <f>'3回再現測定結果 '!C$3</f>
        <v>　　　　月　　日</v>
      </c>
      <c r="AZ9" t="str">
        <f>'3回再現測定結果 '!C$4</f>
        <v>　　　　月　　日</v>
      </c>
      <c r="BA9" t="str">
        <f>'3回再現測定結果 '!C$5</f>
        <v>　　　　月　　日</v>
      </c>
      <c r="BB9" t="str">
        <f>'3回再現測定結果 '!D$3</f>
        <v>時頃</v>
      </c>
      <c r="BC9" t="str">
        <f>'3回再現測定結果 '!D$4</f>
        <v>時頃</v>
      </c>
      <c r="BD9" t="str">
        <f>'3回再現測定結果 '!D$5</f>
        <v>時頃</v>
      </c>
      <c r="BE9">
        <f>'その他 '!A$3</f>
        <v>0</v>
      </c>
      <c r="BG9">
        <f>'us3 '!P$19</f>
      </c>
      <c r="BH9">
        <f>'us3 '!Q$19</f>
      </c>
      <c r="BI9">
        <f>'us3 '!R$19</f>
      </c>
      <c r="BJ9">
        <f>'us3 '!S$19</f>
      </c>
      <c r="BK9">
        <f>'us3 '!T$19</f>
      </c>
      <c r="BL9">
        <f>'us3 '!U$19</f>
      </c>
      <c r="BM9">
        <f>'us3 '!V$19</f>
      </c>
      <c r="BN9">
        <f>'us3 '!W$19</f>
      </c>
      <c r="BO9">
        <f>'us3 '!X$19</f>
      </c>
      <c r="BP9">
        <f>'us3 '!Y$19</f>
      </c>
    </row>
    <row r="11" ht="12.75">
      <c r="BF11" t="s">
        <v>644</v>
      </c>
    </row>
    <row r="13" ht="25.5" customHeight="1">
      <c r="A13" s="358" t="s">
        <v>568</v>
      </c>
    </row>
    <row r="14" ht="12.75">
      <c r="A14" s="358" t="s">
        <v>566</v>
      </c>
    </row>
    <row r="18" ht="12.75">
      <c r="A18">
        <f>IF(A4=0,,"=a4")</f>
        <v>0</v>
      </c>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20">
      <selection activeCell="A24" sqref="A24"/>
    </sheetView>
  </sheetViews>
  <sheetFormatPr defaultColWidth="9.00390625" defaultRowHeight="13.5"/>
  <cols>
    <col min="1" max="1" width="25.875" style="0" customWidth="1"/>
    <col min="2" max="2" width="36.875" style="0" customWidth="1"/>
    <col min="3" max="3" width="28.00390625" style="0" customWidth="1"/>
    <col min="5" max="5" width="4.25390625" style="0" customWidth="1"/>
  </cols>
  <sheetData>
    <row r="1" ht="27.75" customHeight="1">
      <c r="A1" s="2" t="s">
        <v>675</v>
      </c>
    </row>
    <row r="2" ht="12.75">
      <c r="A2" s="3"/>
    </row>
    <row r="3" spans="1:3" ht="24.75" customHeight="1">
      <c r="A3" s="4" t="s">
        <v>384</v>
      </c>
      <c r="B3" s="428"/>
      <c r="C3" t="s">
        <v>11</v>
      </c>
    </row>
    <row r="4" spans="1:2" ht="24.75" customHeight="1">
      <c r="A4" s="4" t="s">
        <v>631</v>
      </c>
      <c r="B4" s="429"/>
    </row>
    <row r="5" spans="1:2" ht="24.75" customHeight="1">
      <c r="A5" s="4" t="s">
        <v>12</v>
      </c>
      <c r="B5" s="429"/>
    </row>
    <row r="6" spans="1:2" ht="24.75" customHeight="1">
      <c r="A6" s="4" t="s">
        <v>13</v>
      </c>
      <c r="B6" s="429"/>
    </row>
    <row r="7" spans="1:2" ht="24.75" customHeight="1">
      <c r="A7" s="4" t="s">
        <v>558</v>
      </c>
      <c r="B7" s="429"/>
    </row>
    <row r="8" spans="1:2" ht="24.75" customHeight="1">
      <c r="A8" s="413" t="s">
        <v>559</v>
      </c>
      <c r="B8" s="427"/>
    </row>
    <row r="9" spans="1:2" ht="24.75" customHeight="1">
      <c r="A9" s="413" t="s">
        <v>560</v>
      </c>
      <c r="B9" s="427"/>
    </row>
    <row r="10" spans="1:2" ht="24.75" customHeight="1">
      <c r="A10" s="413" t="s">
        <v>561</v>
      </c>
      <c r="B10" s="427"/>
    </row>
    <row r="11" spans="1:7" ht="24.75" customHeight="1">
      <c r="A11" s="413" t="s">
        <v>562</v>
      </c>
      <c r="B11" s="427"/>
      <c r="C11" s="435" t="s">
        <v>563</v>
      </c>
      <c r="D11" s="436"/>
      <c r="E11" s="414"/>
      <c r="F11" s="414"/>
      <c r="G11" s="414"/>
    </row>
    <row r="12" ht="12.75">
      <c r="A12" s="5"/>
    </row>
    <row r="13" spans="1:2" ht="24.75" customHeight="1">
      <c r="A13" s="6" t="s">
        <v>14</v>
      </c>
      <c r="B13" s="427" t="s">
        <v>15</v>
      </c>
    </row>
    <row r="14" spans="1:2" ht="24.75" customHeight="1">
      <c r="A14" s="6" t="s">
        <v>16</v>
      </c>
      <c r="B14" s="427" t="s">
        <v>15</v>
      </c>
    </row>
    <row r="15" spans="1:2" ht="24.75" customHeight="1">
      <c r="A15" s="6" t="s">
        <v>17</v>
      </c>
      <c r="B15" s="427" t="s">
        <v>15</v>
      </c>
    </row>
    <row r="16" spans="1:2" ht="10.5" customHeight="1" thickBot="1">
      <c r="A16" s="10"/>
      <c r="B16" s="11"/>
    </row>
    <row r="17" spans="1:3" ht="15" customHeight="1" thickBot="1">
      <c r="A17" s="438" t="s">
        <v>19</v>
      </c>
      <c r="B17" s="415" t="s">
        <v>573</v>
      </c>
      <c r="C17" s="416" t="s">
        <v>572</v>
      </c>
    </row>
    <row r="18" spans="1:3" ht="15" customHeight="1" thickBot="1">
      <c r="A18" s="439"/>
      <c r="B18" s="430"/>
      <c r="C18" s="437"/>
    </row>
    <row r="19" spans="1:4" ht="15" customHeight="1" thickBot="1">
      <c r="A19" s="439"/>
      <c r="B19" s="430"/>
      <c r="C19" s="437"/>
      <c r="D19" s="358" t="s">
        <v>574</v>
      </c>
    </row>
    <row r="20" spans="1:3" ht="15" customHeight="1" thickBot="1">
      <c r="A20" s="439"/>
      <c r="B20" s="430"/>
      <c r="C20" s="437"/>
    </row>
    <row r="21" spans="1:3" ht="15" customHeight="1" thickBot="1">
      <c r="A21" s="440"/>
      <c r="B21" s="430"/>
      <c r="C21" s="437"/>
    </row>
    <row r="22" ht="15" customHeight="1"/>
    <row r="23" spans="1:2" ht="167.25" customHeight="1">
      <c r="A23" s="7" t="s">
        <v>18</v>
      </c>
      <c r="B23" s="431"/>
    </row>
    <row r="24" spans="1:2" ht="15" customHeight="1">
      <c r="A24" s="8"/>
      <c r="B24" s="9"/>
    </row>
    <row r="25" ht="15" customHeight="1">
      <c r="A25" s="8"/>
    </row>
    <row r="26" ht="12.75">
      <c r="A26" s="8"/>
    </row>
    <row r="27" ht="144.75" customHeight="1">
      <c r="A27" s="8"/>
    </row>
    <row r="28" ht="12.75">
      <c r="A28" s="8"/>
    </row>
    <row r="29" ht="12.75">
      <c r="A29" s="8"/>
    </row>
    <row r="30" ht="12.75">
      <c r="A30" s="8"/>
    </row>
    <row r="31" ht="12.75">
      <c r="A31" s="8"/>
    </row>
    <row r="32" ht="12.75">
      <c r="A32" s="8"/>
    </row>
    <row r="33" ht="12.75">
      <c r="A33" s="8"/>
    </row>
    <row r="34" ht="12.75">
      <c r="A34" s="8"/>
    </row>
  </sheetData>
  <sheetProtection/>
  <mergeCells count="3">
    <mergeCell ref="C11:D11"/>
    <mergeCell ref="C18:C21"/>
    <mergeCell ref="A17:A21"/>
  </mergeCells>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C1:Q29"/>
  <sheetViews>
    <sheetView zoomScalePageLayoutView="0" workbookViewId="0" topLeftCell="A1">
      <selection activeCell="M4" sqref="M4"/>
    </sheetView>
  </sheetViews>
  <sheetFormatPr defaultColWidth="9.00390625" defaultRowHeight="13.5"/>
  <cols>
    <col min="1" max="2" width="1.875" style="12" customWidth="1"/>
    <col min="3" max="4" width="5.25390625" style="12" customWidth="1"/>
    <col min="5" max="5" width="6.00390625" style="12" customWidth="1"/>
    <col min="6" max="6" width="5.50390625" style="12" customWidth="1"/>
    <col min="7" max="7" width="16.125" style="12" customWidth="1"/>
    <col min="8" max="8" width="7.00390625" style="12" customWidth="1"/>
    <col min="9" max="9" width="22.875" style="12" customWidth="1"/>
    <col min="10" max="10" width="6.75390625" style="12" customWidth="1"/>
    <col min="11" max="11" width="12.75390625" style="12" customWidth="1"/>
    <col min="12" max="12" width="3.25390625" style="12" customWidth="1"/>
    <col min="13" max="13" width="10.25390625" style="12" customWidth="1"/>
    <col min="14" max="16" width="13.00390625" style="12" customWidth="1"/>
    <col min="17" max="17" width="8.125" style="12" customWidth="1"/>
    <col min="18" max="16384" width="9.00390625" style="12" customWidth="1"/>
  </cols>
  <sheetData>
    <row r="1" ht="13.5" thickBot="1">
      <c r="M1" t="s">
        <v>565</v>
      </c>
    </row>
    <row r="2" spans="3:17" ht="12.75">
      <c r="C2" s="13"/>
      <c r="D2" s="14" t="s">
        <v>7</v>
      </c>
      <c r="E2" s="14"/>
      <c r="F2" s="14"/>
      <c r="G2" s="14"/>
      <c r="H2" s="14"/>
      <c r="I2" s="14"/>
      <c r="J2" s="14"/>
      <c r="K2" s="14"/>
      <c r="L2" s="14"/>
      <c r="M2" s="14"/>
      <c r="N2" s="14"/>
      <c r="O2" s="14"/>
      <c r="P2" s="14"/>
      <c r="Q2" s="15"/>
    </row>
    <row r="3" spans="3:17" ht="12.75">
      <c r="C3" s="16"/>
      <c r="D3" s="17"/>
      <c r="E3" s="17"/>
      <c r="F3" s="17"/>
      <c r="G3" s="17"/>
      <c r="H3" s="17"/>
      <c r="I3" s="17"/>
      <c r="J3" s="17"/>
      <c r="K3" s="17"/>
      <c r="L3" s="17"/>
      <c r="M3" s="17"/>
      <c r="N3" s="17"/>
      <c r="O3" s="17"/>
      <c r="P3" s="17"/>
      <c r="Q3" s="18"/>
    </row>
    <row r="4" spans="3:17" ht="23.25" customHeight="1">
      <c r="C4" s="16"/>
      <c r="D4" s="442" t="s">
        <v>160</v>
      </c>
      <c r="E4" s="19" t="s">
        <v>359</v>
      </c>
      <c r="F4" s="20"/>
      <c r="G4" s="21"/>
      <c r="H4" s="21"/>
      <c r="I4" s="21"/>
      <c r="J4" s="21"/>
      <c r="K4" s="21"/>
      <c r="L4" s="21"/>
      <c r="M4" s="32" t="s">
        <v>257</v>
      </c>
      <c r="N4" s="21" t="s">
        <v>252</v>
      </c>
      <c r="O4" s="21"/>
      <c r="P4" s="22"/>
      <c r="Q4" s="18"/>
    </row>
    <row r="5" spans="3:17" ht="25.5" customHeight="1">
      <c r="C5" s="16"/>
      <c r="D5" s="443"/>
      <c r="E5" s="455" t="s">
        <v>367</v>
      </c>
      <c r="F5" s="456"/>
      <c r="G5" s="456"/>
      <c r="H5" s="456"/>
      <c r="I5" s="456"/>
      <c r="J5" s="456"/>
      <c r="K5" s="456"/>
      <c r="L5" s="456"/>
      <c r="M5" s="456"/>
      <c r="N5" s="456"/>
      <c r="O5" s="456"/>
      <c r="P5" s="457"/>
      <c r="Q5" s="18"/>
    </row>
    <row r="6" spans="3:17" ht="22.5" customHeight="1">
      <c r="C6" s="16"/>
      <c r="D6" s="443"/>
      <c r="E6" s="455" t="s">
        <v>383</v>
      </c>
      <c r="F6" s="456"/>
      <c r="G6" s="456"/>
      <c r="H6" s="456"/>
      <c r="I6" s="456"/>
      <c r="J6" s="456"/>
      <c r="K6" s="456"/>
      <c r="L6" s="456"/>
      <c r="M6" s="456"/>
      <c r="N6" s="456"/>
      <c r="O6" s="456"/>
      <c r="P6" s="457"/>
      <c r="Q6" s="18"/>
    </row>
    <row r="7" spans="3:17" ht="24" customHeight="1">
      <c r="C7" s="16"/>
      <c r="D7" s="443"/>
      <c r="E7" s="467" t="s">
        <v>368</v>
      </c>
      <c r="F7" s="452"/>
      <c r="G7" s="452"/>
      <c r="H7" s="452"/>
      <c r="I7" s="452"/>
      <c r="J7" s="452"/>
      <c r="K7" s="452"/>
      <c r="L7" s="452"/>
      <c r="M7" s="452"/>
      <c r="N7" s="452"/>
      <c r="O7" s="452"/>
      <c r="P7" s="453"/>
      <c r="Q7" s="18"/>
    </row>
    <row r="8" spans="3:17" ht="21.75" customHeight="1">
      <c r="C8" s="16"/>
      <c r="D8" s="443"/>
      <c r="E8" s="445" t="s">
        <v>262</v>
      </c>
      <c r="F8" s="68" t="s">
        <v>366</v>
      </c>
      <c r="G8" s="68"/>
      <c r="H8" s="68"/>
      <c r="I8" s="68"/>
      <c r="J8" s="367"/>
      <c r="K8" s="367"/>
      <c r="L8" s="367"/>
      <c r="M8" s="367"/>
      <c r="N8" s="367"/>
      <c r="O8" s="367"/>
      <c r="P8" s="368"/>
      <c r="Q8" s="18"/>
    </row>
    <row r="9" spans="3:17" ht="21.75" customHeight="1">
      <c r="C9" s="16"/>
      <c r="D9" s="443"/>
      <c r="E9" s="446"/>
      <c r="F9" s="449" t="s">
        <v>363</v>
      </c>
      <c r="G9" s="450"/>
      <c r="H9" s="450"/>
      <c r="I9" s="450"/>
      <c r="J9" s="450"/>
      <c r="K9" s="450"/>
      <c r="L9" s="450"/>
      <c r="M9" s="371"/>
      <c r="N9" s="371"/>
      <c r="O9" s="371"/>
      <c r="P9" s="372"/>
      <c r="Q9" s="18"/>
    </row>
    <row r="10" spans="3:17" ht="21.75" customHeight="1">
      <c r="C10" s="16"/>
      <c r="D10" s="443"/>
      <c r="E10" s="446"/>
      <c r="F10" s="365" t="s">
        <v>364</v>
      </c>
      <c r="G10" s="366"/>
      <c r="H10" s="366"/>
      <c r="I10" s="366"/>
      <c r="J10" s="369"/>
      <c r="K10" s="369"/>
      <c r="L10" s="369"/>
      <c r="M10" s="369"/>
      <c r="N10" s="369"/>
      <c r="O10" s="369"/>
      <c r="P10" s="370"/>
      <c r="Q10" s="18"/>
    </row>
    <row r="11" spans="3:17" ht="21.75" customHeight="1">
      <c r="C11" s="16"/>
      <c r="D11" s="444"/>
      <c r="E11" s="447"/>
      <c r="F11" s="373" t="s">
        <v>365</v>
      </c>
      <c r="G11" s="374"/>
      <c r="H11" s="374"/>
      <c r="I11" s="374"/>
      <c r="J11" s="374"/>
      <c r="K11" s="374"/>
      <c r="L11" s="374"/>
      <c r="M11" s="374"/>
      <c r="N11" s="374"/>
      <c r="O11" s="374"/>
      <c r="P11" s="375"/>
      <c r="Q11" s="18"/>
    </row>
    <row r="12" spans="3:17" ht="12.75">
      <c r="C12" s="16"/>
      <c r="D12" s="17"/>
      <c r="E12" s="17"/>
      <c r="F12" s="17"/>
      <c r="G12" s="23"/>
      <c r="H12" s="17"/>
      <c r="I12" s="17"/>
      <c r="J12" s="17"/>
      <c r="K12" s="17"/>
      <c r="L12" s="17"/>
      <c r="M12" s="17"/>
      <c r="N12" s="17"/>
      <c r="O12" s="17"/>
      <c r="P12" s="17"/>
      <c r="Q12" s="18"/>
    </row>
    <row r="13" spans="3:17" ht="12.75">
      <c r="C13" s="16"/>
      <c r="D13" s="17"/>
      <c r="E13" s="24" t="s">
        <v>149</v>
      </c>
      <c r="F13" s="471" t="s">
        <v>151</v>
      </c>
      <c r="G13" s="471"/>
      <c r="H13" s="471"/>
      <c r="I13" s="471"/>
      <c r="J13" s="25"/>
      <c r="K13" s="24" t="s">
        <v>8</v>
      </c>
      <c r="L13" s="471" t="s">
        <v>152</v>
      </c>
      <c r="M13" s="471"/>
      <c r="N13" s="471"/>
      <c r="O13" s="471"/>
      <c r="P13" s="471"/>
      <c r="Q13" s="18"/>
    </row>
    <row r="14" spans="3:17" ht="44.25" customHeight="1">
      <c r="C14" s="16"/>
      <c r="D14" s="17"/>
      <c r="E14" s="66">
        <v>1</v>
      </c>
      <c r="F14" s="468" t="s">
        <v>369</v>
      </c>
      <c r="G14" s="469"/>
      <c r="H14" s="469"/>
      <c r="I14" s="470"/>
      <c r="J14" s="24" t="s">
        <v>148</v>
      </c>
      <c r="K14" s="356" t="s">
        <v>361</v>
      </c>
      <c r="L14" s="441" t="s">
        <v>362</v>
      </c>
      <c r="M14" s="441"/>
      <c r="N14" s="441"/>
      <c r="O14" s="441"/>
      <c r="P14" s="441"/>
      <c r="Q14" s="18"/>
    </row>
    <row r="15" spans="3:17" ht="44.25" customHeight="1">
      <c r="C15" s="16"/>
      <c r="D15" s="17"/>
      <c r="E15" s="66">
        <v>2</v>
      </c>
      <c r="F15" s="441" t="s">
        <v>261</v>
      </c>
      <c r="G15" s="441"/>
      <c r="H15" s="441"/>
      <c r="I15" s="441"/>
      <c r="J15" s="24" t="s">
        <v>148</v>
      </c>
      <c r="K15" s="24" t="s">
        <v>142</v>
      </c>
      <c r="L15" s="441" t="s">
        <v>360</v>
      </c>
      <c r="M15" s="441"/>
      <c r="N15" s="441"/>
      <c r="O15" s="441"/>
      <c r="P15" s="441"/>
      <c r="Q15" s="18"/>
    </row>
    <row r="16" spans="3:17" ht="19.5" customHeight="1">
      <c r="C16" s="16"/>
      <c r="D16" s="17"/>
      <c r="E16" s="448">
        <v>3</v>
      </c>
      <c r="F16" s="25" t="s">
        <v>372</v>
      </c>
      <c r="G16" s="25"/>
      <c r="H16" s="25"/>
      <c r="I16" s="25"/>
      <c r="J16" s="451"/>
      <c r="K16" s="452"/>
      <c r="L16" s="452"/>
      <c r="M16" s="452"/>
      <c r="N16" s="452"/>
      <c r="O16" s="452"/>
      <c r="P16" s="453"/>
      <c r="Q16" s="18"/>
    </row>
    <row r="17" spans="3:17" ht="12.75">
      <c r="C17" s="16"/>
      <c r="D17" s="17"/>
      <c r="E17" s="448"/>
      <c r="F17" s="27" t="s">
        <v>370</v>
      </c>
      <c r="G17" s="25"/>
      <c r="H17" s="27"/>
      <c r="I17" s="25"/>
      <c r="J17" s="28" t="s">
        <v>148</v>
      </c>
      <c r="K17" s="24" t="s">
        <v>31</v>
      </c>
      <c r="L17" s="454" t="s">
        <v>231</v>
      </c>
      <c r="M17" s="454"/>
      <c r="N17" s="454"/>
      <c r="O17" s="454"/>
      <c r="P17" s="454"/>
      <c r="Q17" s="18"/>
    </row>
    <row r="18" spans="3:17" ht="12.75">
      <c r="C18" s="16"/>
      <c r="D18" s="17"/>
      <c r="E18" s="448"/>
      <c r="F18" s="27" t="s">
        <v>371</v>
      </c>
      <c r="G18" s="25"/>
      <c r="H18" s="27"/>
      <c r="I18" s="25"/>
      <c r="J18" s="28" t="s">
        <v>148</v>
      </c>
      <c r="K18" s="24" t="s">
        <v>31</v>
      </c>
      <c r="L18" s="454" t="s">
        <v>240</v>
      </c>
      <c r="M18" s="454"/>
      <c r="N18" s="454"/>
      <c r="O18" s="454"/>
      <c r="P18" s="454"/>
      <c r="Q18" s="18"/>
    </row>
    <row r="19" spans="3:17" ht="42.75" customHeight="1">
      <c r="C19" s="16"/>
      <c r="D19" s="17"/>
      <c r="E19" s="65">
        <v>4</v>
      </c>
      <c r="F19" s="441" t="s">
        <v>150</v>
      </c>
      <c r="G19" s="441"/>
      <c r="H19" s="441"/>
      <c r="I19" s="441"/>
      <c r="J19" s="24" t="s">
        <v>148</v>
      </c>
      <c r="K19" s="24" t="s">
        <v>143</v>
      </c>
      <c r="L19" s="441" t="s">
        <v>373</v>
      </c>
      <c r="M19" s="441"/>
      <c r="N19" s="441"/>
      <c r="O19" s="441"/>
      <c r="P19" s="441"/>
      <c r="Q19" s="18"/>
    </row>
    <row r="20" spans="3:17" ht="12.75">
      <c r="C20" s="16"/>
      <c r="D20" s="17"/>
      <c r="E20" s="448">
        <v>5</v>
      </c>
      <c r="F20" s="458" t="s">
        <v>258</v>
      </c>
      <c r="G20" s="459"/>
      <c r="H20" s="459"/>
      <c r="I20" s="460"/>
      <c r="J20" s="24" t="s">
        <v>148</v>
      </c>
      <c r="K20" s="24" t="s">
        <v>144</v>
      </c>
      <c r="L20" s="454" t="s">
        <v>153</v>
      </c>
      <c r="M20" s="454"/>
      <c r="N20" s="454"/>
      <c r="O20" s="454"/>
      <c r="P20" s="454"/>
      <c r="Q20" s="18"/>
    </row>
    <row r="21" spans="3:17" ht="12.75">
      <c r="C21" s="16"/>
      <c r="D21" s="17"/>
      <c r="E21" s="448"/>
      <c r="F21" s="461"/>
      <c r="G21" s="462"/>
      <c r="H21" s="462"/>
      <c r="I21" s="463"/>
      <c r="J21" s="24" t="s">
        <v>148</v>
      </c>
      <c r="K21" s="24" t="s">
        <v>145</v>
      </c>
      <c r="L21" s="454" t="s">
        <v>154</v>
      </c>
      <c r="M21" s="454"/>
      <c r="N21" s="454"/>
      <c r="O21" s="454"/>
      <c r="P21" s="454"/>
      <c r="Q21" s="18"/>
    </row>
    <row r="22" spans="3:17" ht="12.75">
      <c r="C22" s="16"/>
      <c r="D22" s="17"/>
      <c r="E22" s="448"/>
      <c r="F22" s="464"/>
      <c r="G22" s="465"/>
      <c r="H22" s="465"/>
      <c r="I22" s="466"/>
      <c r="J22" s="24" t="s">
        <v>148</v>
      </c>
      <c r="K22" s="24" t="s">
        <v>146</v>
      </c>
      <c r="L22" s="454" t="s">
        <v>155</v>
      </c>
      <c r="M22" s="454"/>
      <c r="N22" s="454"/>
      <c r="O22" s="454"/>
      <c r="P22" s="454"/>
      <c r="Q22" s="18"/>
    </row>
    <row r="23" spans="3:17" ht="28.5" customHeight="1">
      <c r="C23" s="16"/>
      <c r="D23" s="17"/>
      <c r="E23" s="66">
        <v>6</v>
      </c>
      <c r="F23" s="25" t="s">
        <v>232</v>
      </c>
      <c r="G23" s="25"/>
      <c r="H23" s="25"/>
      <c r="I23" s="25"/>
      <c r="J23" s="24" t="s">
        <v>148</v>
      </c>
      <c r="K23" s="24" t="s">
        <v>147</v>
      </c>
      <c r="L23" s="455" t="s">
        <v>253</v>
      </c>
      <c r="M23" s="456"/>
      <c r="N23" s="456"/>
      <c r="O23" s="456"/>
      <c r="P23" s="457"/>
      <c r="Q23" s="18"/>
    </row>
    <row r="24" spans="3:17" ht="28.5" customHeight="1">
      <c r="C24" s="16"/>
      <c r="D24" s="17"/>
      <c r="E24" s="66">
        <v>7</v>
      </c>
      <c r="F24" s="25" t="s">
        <v>233</v>
      </c>
      <c r="G24" s="25"/>
      <c r="H24" s="25"/>
      <c r="I24" s="25"/>
      <c r="J24" s="24" t="s">
        <v>148</v>
      </c>
      <c r="K24" s="24" t="s">
        <v>147</v>
      </c>
      <c r="L24" s="455" t="s">
        <v>254</v>
      </c>
      <c r="M24" s="456"/>
      <c r="N24" s="456"/>
      <c r="O24" s="456"/>
      <c r="P24" s="457"/>
      <c r="Q24" s="18"/>
    </row>
    <row r="25" spans="3:17" ht="30.75" customHeight="1">
      <c r="C25" s="16"/>
      <c r="D25" s="17"/>
      <c r="E25" s="376">
        <v>8</v>
      </c>
      <c r="F25" s="441" t="s">
        <v>167</v>
      </c>
      <c r="G25" s="441"/>
      <c r="H25" s="441"/>
      <c r="I25" s="441"/>
      <c r="J25" s="24" t="s">
        <v>148</v>
      </c>
      <c r="K25" s="24" t="s">
        <v>147</v>
      </c>
      <c r="L25" s="441" t="s">
        <v>159</v>
      </c>
      <c r="M25" s="441"/>
      <c r="N25" s="441"/>
      <c r="O25" s="441"/>
      <c r="P25" s="441"/>
      <c r="Q25" s="18"/>
    </row>
    <row r="26" spans="3:17" ht="13.5" thickBot="1">
      <c r="C26" s="29"/>
      <c r="D26" s="30"/>
      <c r="E26" s="30"/>
      <c r="F26" s="30"/>
      <c r="G26" s="30"/>
      <c r="H26" s="30"/>
      <c r="I26" s="30"/>
      <c r="J26" s="30"/>
      <c r="K26" s="30"/>
      <c r="L26" s="30"/>
      <c r="M26" s="30"/>
      <c r="N26" s="30"/>
      <c r="O26" s="30"/>
      <c r="P26" s="30"/>
      <c r="Q26" s="31"/>
    </row>
    <row r="29" ht="12.75">
      <c r="I29" s="64"/>
    </row>
  </sheetData>
  <sheetProtection password="CC4B" sheet="1" objects="1" scenarios="1" selectLockedCells="1"/>
  <mergeCells count="27">
    <mergeCell ref="E5:P5"/>
    <mergeCell ref="E6:P6"/>
    <mergeCell ref="E7:P7"/>
    <mergeCell ref="F14:I14"/>
    <mergeCell ref="F15:I15"/>
    <mergeCell ref="F13:I13"/>
    <mergeCell ref="L13:P13"/>
    <mergeCell ref="L14:P14"/>
    <mergeCell ref="F25:I25"/>
    <mergeCell ref="L25:P25"/>
    <mergeCell ref="L24:P24"/>
    <mergeCell ref="L23:P23"/>
    <mergeCell ref="E20:E22"/>
    <mergeCell ref="F20:I22"/>
    <mergeCell ref="L20:P20"/>
    <mergeCell ref="L21:P21"/>
    <mergeCell ref="L22:P22"/>
    <mergeCell ref="F19:I19"/>
    <mergeCell ref="D4:D11"/>
    <mergeCell ref="E8:E11"/>
    <mergeCell ref="E16:E18"/>
    <mergeCell ref="F9:L9"/>
    <mergeCell ref="J16:P16"/>
    <mergeCell ref="L17:P17"/>
    <mergeCell ref="L18:P18"/>
    <mergeCell ref="L19:P19"/>
    <mergeCell ref="L15:P15"/>
  </mergeCells>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B2:U36"/>
  <sheetViews>
    <sheetView zoomScalePageLayoutView="0" workbookViewId="0" topLeftCell="A1">
      <selection activeCell="C10" sqref="C10"/>
    </sheetView>
  </sheetViews>
  <sheetFormatPr defaultColWidth="9.00390625" defaultRowHeight="13.5"/>
  <cols>
    <col min="1" max="1" width="3.25390625" style="12" customWidth="1"/>
    <col min="2" max="2" width="12.125" style="12" customWidth="1"/>
    <col min="3" max="3" width="15.00390625" style="12" customWidth="1"/>
    <col min="4" max="4" width="12.75390625" style="12" customWidth="1"/>
    <col min="5" max="5" width="7.00390625" style="12" customWidth="1"/>
    <col min="6" max="6" width="12.125" style="12" customWidth="1"/>
    <col min="7" max="7" width="15.00390625" style="12" customWidth="1"/>
    <col min="8" max="8" width="11.25390625" style="12" customWidth="1"/>
    <col min="9" max="18" width="13.25390625" style="12" customWidth="1"/>
    <col min="19" max="19" width="10.25390625" style="12" customWidth="1"/>
    <col min="20" max="20" width="16.75390625" style="12" customWidth="1"/>
    <col min="21" max="16384" width="9.00390625" style="12" customWidth="1"/>
  </cols>
  <sheetData>
    <row r="1" ht="13.5"/>
    <row r="2" ht="15.75" customHeight="1">
      <c r="B2" s="81" t="s">
        <v>329</v>
      </c>
    </row>
    <row r="3" ht="15.75" customHeight="1">
      <c r="B3" s="69"/>
    </row>
    <row r="4" spans="2:4" ht="15.75" customHeight="1">
      <c r="B4" s="70" t="s">
        <v>268</v>
      </c>
      <c r="C4" s="69" t="s">
        <v>277</v>
      </c>
      <c r="D4" s="69"/>
    </row>
    <row r="5" spans="2:4" ht="15.75" customHeight="1">
      <c r="B5" s="70" t="s">
        <v>269</v>
      </c>
      <c r="C5" s="69" t="s">
        <v>278</v>
      </c>
      <c r="D5" s="69"/>
    </row>
    <row r="6" spans="2:5" ht="15.75" customHeight="1">
      <c r="B6" s="70" t="s">
        <v>270</v>
      </c>
      <c r="C6" s="69" t="s">
        <v>267</v>
      </c>
      <c r="D6" s="69"/>
      <c r="E6" s="85"/>
    </row>
    <row r="7" spans="2:4" ht="15.75" customHeight="1">
      <c r="B7" s="71" t="s">
        <v>271</v>
      </c>
      <c r="C7" s="69" t="s">
        <v>272</v>
      </c>
      <c r="D7" s="69"/>
    </row>
    <row r="8" ht="13.5">
      <c r="T8" s="17"/>
    </row>
    <row r="9" spans="2:20" ht="27">
      <c r="B9" s="24" t="s">
        <v>266</v>
      </c>
      <c r="C9" s="26" t="s">
        <v>273</v>
      </c>
      <c r="D9" s="72"/>
      <c r="F9" s="24" t="s">
        <v>266</v>
      </c>
      <c r="G9" s="26" t="s">
        <v>274</v>
      </c>
      <c r="T9" s="23"/>
    </row>
    <row r="10" spans="2:21" ht="13.5">
      <c r="B10" s="25">
        <v>1</v>
      </c>
      <c r="C10" s="41"/>
      <c r="D10" s="86"/>
      <c r="F10" s="25">
        <v>1</v>
      </c>
      <c r="G10" s="41"/>
      <c r="T10" s="73">
        <f>IF(C10="","",C10/0.99821)</f>
      </c>
      <c r="U10" s="73">
        <f>IF(G10="","",G10/0.99821)</f>
      </c>
    </row>
    <row r="11" spans="2:21" ht="13.5">
      <c r="B11" s="25">
        <v>2</v>
      </c>
      <c r="C11" s="41"/>
      <c r="D11" s="86"/>
      <c r="F11" s="25">
        <v>2</v>
      </c>
      <c r="G11" s="41"/>
      <c r="T11" s="74">
        <f aca="true" t="shared" si="0" ref="T11:T29">IF(C11="","",C11/0.99821)</f>
      </c>
      <c r="U11" s="74">
        <f aca="true" t="shared" si="1" ref="U11:U29">IF(G11="","",G11/0.99821)</f>
      </c>
    </row>
    <row r="12" spans="2:21" ht="13.5">
      <c r="B12" s="25">
        <v>3</v>
      </c>
      <c r="C12" s="41"/>
      <c r="D12" s="86"/>
      <c r="F12" s="25">
        <v>3</v>
      </c>
      <c r="G12" s="41"/>
      <c r="T12" s="74">
        <f t="shared" si="0"/>
      </c>
      <c r="U12" s="74">
        <f t="shared" si="1"/>
      </c>
    </row>
    <row r="13" spans="2:21" ht="13.5">
      <c r="B13" s="25">
        <v>4</v>
      </c>
      <c r="C13" s="41"/>
      <c r="D13" s="86"/>
      <c r="F13" s="25">
        <v>4</v>
      </c>
      <c r="G13" s="41"/>
      <c r="T13" s="74">
        <f t="shared" si="0"/>
      </c>
      <c r="U13" s="74">
        <f t="shared" si="1"/>
      </c>
    </row>
    <row r="14" spans="2:21" ht="13.5">
      <c r="B14" s="25">
        <v>5</v>
      </c>
      <c r="C14" s="41"/>
      <c r="D14" s="86"/>
      <c r="F14" s="25">
        <v>5</v>
      </c>
      <c r="G14" s="41"/>
      <c r="T14" s="74">
        <f t="shared" si="0"/>
      </c>
      <c r="U14" s="74">
        <f t="shared" si="1"/>
      </c>
    </row>
    <row r="15" spans="2:21" ht="13.5">
      <c r="B15" s="25">
        <v>6</v>
      </c>
      <c r="C15" s="41"/>
      <c r="D15" s="86"/>
      <c r="F15" s="25">
        <v>6</v>
      </c>
      <c r="G15" s="41"/>
      <c r="T15" s="74">
        <f t="shared" si="0"/>
      </c>
      <c r="U15" s="74">
        <f t="shared" si="1"/>
      </c>
    </row>
    <row r="16" spans="2:21" ht="13.5">
      <c r="B16" s="25">
        <v>7</v>
      </c>
      <c r="C16" s="41"/>
      <c r="D16" s="86"/>
      <c r="F16" s="25">
        <v>7</v>
      </c>
      <c r="G16" s="41"/>
      <c r="T16" s="74">
        <f t="shared" si="0"/>
      </c>
      <c r="U16" s="74">
        <f t="shared" si="1"/>
      </c>
    </row>
    <row r="17" spans="2:21" ht="13.5">
      <c r="B17" s="25">
        <v>8</v>
      </c>
      <c r="C17" s="41"/>
      <c r="D17" s="86"/>
      <c r="F17" s="25">
        <v>8</v>
      </c>
      <c r="G17" s="41"/>
      <c r="T17" s="74">
        <f t="shared" si="0"/>
      </c>
      <c r="U17" s="74">
        <f t="shared" si="1"/>
      </c>
    </row>
    <row r="18" spans="2:21" ht="13.5">
      <c r="B18" s="25">
        <v>9</v>
      </c>
      <c r="C18" s="41"/>
      <c r="D18" s="86"/>
      <c r="F18" s="25">
        <v>9</v>
      </c>
      <c r="G18" s="41"/>
      <c r="T18" s="74">
        <f t="shared" si="0"/>
      </c>
      <c r="U18" s="74">
        <f t="shared" si="1"/>
      </c>
    </row>
    <row r="19" spans="2:21" ht="13.5">
      <c r="B19" s="25">
        <v>10</v>
      </c>
      <c r="C19" s="41"/>
      <c r="D19" s="86"/>
      <c r="F19" s="25">
        <v>10</v>
      </c>
      <c r="G19" s="41"/>
      <c r="T19" s="74">
        <f t="shared" si="0"/>
      </c>
      <c r="U19" s="74">
        <f t="shared" si="1"/>
      </c>
    </row>
    <row r="20" spans="2:21" ht="13.5">
      <c r="B20" s="25">
        <v>11</v>
      </c>
      <c r="C20" s="41"/>
      <c r="D20" s="86"/>
      <c r="F20" s="25">
        <v>11</v>
      </c>
      <c r="G20" s="41"/>
      <c r="H20" s="17"/>
      <c r="T20" s="74">
        <f t="shared" si="0"/>
      </c>
      <c r="U20" s="74">
        <f t="shared" si="1"/>
      </c>
    </row>
    <row r="21" spans="2:21" ht="13.5">
      <c r="B21" s="25">
        <v>12</v>
      </c>
      <c r="C21" s="41"/>
      <c r="D21" s="86"/>
      <c r="F21" s="25">
        <v>12</v>
      </c>
      <c r="G21" s="41"/>
      <c r="H21" s="23"/>
      <c r="T21" s="74">
        <f t="shared" si="0"/>
      </c>
      <c r="U21" s="74">
        <f t="shared" si="1"/>
      </c>
    </row>
    <row r="22" spans="2:21" ht="13.5">
      <c r="B22" s="25">
        <v>13</v>
      </c>
      <c r="C22" s="41"/>
      <c r="D22" s="86"/>
      <c r="F22" s="25">
        <v>13</v>
      </c>
      <c r="G22" s="41"/>
      <c r="H22" s="23"/>
      <c r="T22" s="74">
        <f t="shared" si="0"/>
      </c>
      <c r="U22" s="74">
        <f t="shared" si="1"/>
      </c>
    </row>
    <row r="23" spans="2:21" ht="13.5">
      <c r="B23" s="25">
        <v>14</v>
      </c>
      <c r="C23" s="41"/>
      <c r="D23" s="86"/>
      <c r="F23" s="25">
        <v>14</v>
      </c>
      <c r="G23" s="41"/>
      <c r="H23" s="23"/>
      <c r="T23" s="74">
        <f t="shared" si="0"/>
      </c>
      <c r="U23" s="74">
        <f t="shared" si="1"/>
      </c>
    </row>
    <row r="24" spans="2:21" ht="13.5">
      <c r="B24" s="25">
        <v>15</v>
      </c>
      <c r="C24" s="41"/>
      <c r="D24" s="86"/>
      <c r="F24" s="25">
        <v>15</v>
      </c>
      <c r="G24" s="41"/>
      <c r="H24" s="23"/>
      <c r="T24" s="74">
        <f t="shared" si="0"/>
      </c>
      <c r="U24" s="74">
        <f t="shared" si="1"/>
      </c>
    </row>
    <row r="25" spans="2:21" ht="13.5">
      <c r="B25" s="25">
        <v>16</v>
      </c>
      <c r="C25" s="41"/>
      <c r="D25" s="86"/>
      <c r="F25" s="25">
        <v>16</v>
      </c>
      <c r="G25" s="41"/>
      <c r="H25" s="23"/>
      <c r="T25" s="74">
        <f t="shared" si="0"/>
      </c>
      <c r="U25" s="74">
        <f t="shared" si="1"/>
      </c>
    </row>
    <row r="26" spans="2:21" ht="13.5">
      <c r="B26" s="25">
        <v>17</v>
      </c>
      <c r="C26" s="41"/>
      <c r="D26" s="86"/>
      <c r="F26" s="25">
        <v>17</v>
      </c>
      <c r="G26" s="41"/>
      <c r="H26" s="23"/>
      <c r="T26" s="74">
        <f t="shared" si="0"/>
      </c>
      <c r="U26" s="74">
        <f t="shared" si="1"/>
      </c>
    </row>
    <row r="27" spans="2:21" ht="13.5">
      <c r="B27" s="25">
        <v>18</v>
      </c>
      <c r="C27" s="41"/>
      <c r="D27" s="86"/>
      <c r="F27" s="25">
        <v>18</v>
      </c>
      <c r="G27" s="41"/>
      <c r="H27" s="23"/>
      <c r="T27" s="74">
        <f t="shared" si="0"/>
      </c>
      <c r="U27" s="74">
        <f t="shared" si="1"/>
      </c>
    </row>
    <row r="28" spans="2:21" ht="13.5">
      <c r="B28" s="25">
        <v>19</v>
      </c>
      <c r="C28" s="41"/>
      <c r="D28" s="86"/>
      <c r="F28" s="25">
        <v>19</v>
      </c>
      <c r="G28" s="41"/>
      <c r="H28" s="23"/>
      <c r="T28" s="74">
        <f t="shared" si="0"/>
      </c>
      <c r="U28" s="74">
        <f t="shared" si="1"/>
      </c>
    </row>
    <row r="29" spans="2:21" ht="13.5">
      <c r="B29" s="25">
        <v>20</v>
      </c>
      <c r="C29" s="41"/>
      <c r="D29" s="86"/>
      <c r="F29" s="25">
        <v>20</v>
      </c>
      <c r="G29" s="41"/>
      <c r="H29" s="23"/>
      <c r="T29" s="75">
        <f t="shared" si="0"/>
      </c>
      <c r="U29" s="75">
        <f t="shared" si="1"/>
      </c>
    </row>
    <row r="30" spans="2:19" ht="13.5">
      <c r="B30" s="17"/>
      <c r="C30" s="35"/>
      <c r="D30" s="36"/>
      <c r="E30" s="36"/>
      <c r="F30" s="23"/>
      <c r="G30" s="23"/>
      <c r="H30" s="23"/>
      <c r="I30" s="23"/>
      <c r="J30" s="23"/>
      <c r="K30" s="23"/>
      <c r="L30" s="23"/>
      <c r="M30" s="23"/>
      <c r="N30" s="23"/>
      <c r="O30" s="23"/>
      <c r="P30" s="23"/>
      <c r="Q30" s="23"/>
      <c r="R30" s="23"/>
      <c r="S30" s="37"/>
    </row>
    <row r="31" spans="2:21" ht="27">
      <c r="B31" s="26" t="s">
        <v>275</v>
      </c>
      <c r="C31" s="363" t="e">
        <f>T31</f>
        <v>#DIV/0!</v>
      </c>
      <c r="D31" s="62"/>
      <c r="E31" s="36"/>
      <c r="F31" s="26" t="s">
        <v>276</v>
      </c>
      <c r="G31" s="363" t="e">
        <f>U31</f>
        <v>#DIV/0!</v>
      </c>
      <c r="H31" s="23"/>
      <c r="I31" s="23"/>
      <c r="J31" s="23"/>
      <c r="K31" s="23"/>
      <c r="L31" s="23"/>
      <c r="M31" s="23"/>
      <c r="N31" s="23"/>
      <c r="O31" s="23"/>
      <c r="P31" s="23"/>
      <c r="Q31" s="23"/>
      <c r="R31" s="23"/>
      <c r="S31" s="37"/>
      <c r="T31" s="76" t="e">
        <f>STDEV(T10:T29)</f>
        <v>#DIV/0!</v>
      </c>
      <c r="U31" s="76" t="e">
        <f>STDEV(U10:U29)</f>
        <v>#DIV/0!</v>
      </c>
    </row>
    <row r="32" spans="2:19" ht="13.5">
      <c r="B32" s="17"/>
      <c r="D32" s="62"/>
      <c r="E32" s="36"/>
      <c r="F32" s="23"/>
      <c r="H32" s="23"/>
      <c r="I32" s="23"/>
      <c r="J32" s="23"/>
      <c r="K32" s="23"/>
      <c r="L32" s="23"/>
      <c r="M32" s="23"/>
      <c r="N32" s="23"/>
      <c r="O32" s="23"/>
      <c r="P32" s="23"/>
      <c r="Q32" s="23"/>
      <c r="R32" s="23"/>
      <c r="S32" s="37"/>
    </row>
    <row r="33" spans="2:19" ht="13.5">
      <c r="B33" s="17"/>
      <c r="D33" s="23"/>
      <c r="E33" s="36"/>
      <c r="F33" s="23"/>
      <c r="H33" s="23"/>
      <c r="I33" s="23"/>
      <c r="J33" s="23"/>
      <c r="K33" s="23"/>
      <c r="L33" s="23"/>
      <c r="M33" s="23"/>
      <c r="N33" s="23"/>
      <c r="O33" s="23"/>
      <c r="P33" s="23"/>
      <c r="Q33" s="23"/>
      <c r="R33" s="23"/>
      <c r="S33" s="36"/>
    </row>
    <row r="34" spans="2:19" ht="40.5" customHeight="1">
      <c r="B34" s="17"/>
      <c r="C34" s="62"/>
      <c r="D34" s="38"/>
      <c r="E34" s="39"/>
      <c r="F34" s="17"/>
      <c r="G34" s="62"/>
      <c r="H34" s="17"/>
      <c r="I34" s="17"/>
      <c r="J34" s="17"/>
      <c r="K34" s="17"/>
      <c r="L34" s="17"/>
      <c r="M34" s="17"/>
      <c r="N34" s="17"/>
      <c r="O34" s="17"/>
      <c r="P34" s="17"/>
      <c r="Q34" s="17"/>
      <c r="R34" s="17"/>
      <c r="S34" s="39"/>
    </row>
    <row r="35" spans="2:19" ht="12.75">
      <c r="B35" s="17"/>
      <c r="C35" s="17"/>
      <c r="D35" s="17"/>
      <c r="E35" s="17"/>
      <c r="F35" s="17"/>
      <c r="G35" s="17"/>
      <c r="H35" s="17"/>
      <c r="I35" s="17"/>
      <c r="J35" s="17"/>
      <c r="K35" s="17"/>
      <c r="L35" s="17"/>
      <c r="M35" s="17"/>
      <c r="N35" s="17"/>
      <c r="O35" s="17"/>
      <c r="P35" s="17"/>
      <c r="Q35" s="17"/>
      <c r="R35" s="17"/>
      <c r="S35" s="17"/>
    </row>
    <row r="36" spans="2:19" ht="12.75">
      <c r="B36" s="17"/>
      <c r="C36" s="17"/>
      <c r="D36" s="17"/>
      <c r="E36" s="17"/>
      <c r="F36" s="17"/>
      <c r="G36" s="17"/>
      <c r="H36" s="17"/>
      <c r="I36" s="17"/>
      <c r="J36" s="17"/>
      <c r="K36" s="17"/>
      <c r="L36" s="17"/>
      <c r="M36" s="17"/>
      <c r="N36" s="17"/>
      <c r="O36" s="17"/>
      <c r="P36" s="17"/>
      <c r="Q36" s="17"/>
      <c r="R36" s="17"/>
      <c r="S36" s="17"/>
    </row>
  </sheetData>
  <sheetProtection password="CC4B" sheet="1" selectLockedCells="1"/>
  <printOptions/>
  <pageMargins left="0.55" right="0.75" top="1" bottom="1" header="0.512" footer="0.512"/>
  <pageSetup horizontalDpi="300" verticalDpi="300" orientation="landscape" paperSize="9" scale="70" r:id="rId3"/>
  <legacyDrawing r:id="rId2"/>
</worksheet>
</file>

<file path=xl/worksheets/sheet5.xml><?xml version="1.0" encoding="utf-8"?>
<worksheet xmlns="http://schemas.openxmlformats.org/spreadsheetml/2006/main" xmlns:r="http://schemas.openxmlformats.org/officeDocument/2006/relationships">
  <dimension ref="A2:W17"/>
  <sheetViews>
    <sheetView tabSelected="1" zoomScalePageLayoutView="0" workbookViewId="0" topLeftCell="A9">
      <selection activeCell="D10" sqref="D10"/>
    </sheetView>
  </sheetViews>
  <sheetFormatPr defaultColWidth="9.00390625" defaultRowHeight="13.5"/>
  <cols>
    <col min="1" max="1" width="3.25390625" style="12" customWidth="1"/>
    <col min="2" max="2" width="9.25390625" style="12" customWidth="1"/>
    <col min="3" max="3" width="33.25390625" style="12" customWidth="1"/>
    <col min="4" max="4" width="18.75390625" style="12" customWidth="1"/>
    <col min="5" max="5" width="52.75390625" style="12" customWidth="1"/>
    <col min="6" max="6" width="14.25390625" style="12" customWidth="1"/>
    <col min="7" max="7" width="11.25390625" style="12" customWidth="1"/>
    <col min="8" max="8" width="13.25390625" style="12" customWidth="1"/>
    <col min="9" max="9" width="13.50390625" style="12" customWidth="1"/>
    <col min="10" max="10" width="16.75390625" style="12" customWidth="1"/>
    <col min="11" max="16384" width="9.00390625" style="12" customWidth="1"/>
  </cols>
  <sheetData>
    <row r="1" ht="13.5"/>
    <row r="2" ht="20.25" customHeight="1">
      <c r="A2" s="81" t="s">
        <v>290</v>
      </c>
    </row>
    <row r="3" spans="2:3" ht="15.75" customHeight="1">
      <c r="B3" s="33" t="s">
        <v>283</v>
      </c>
      <c r="C3" s="33"/>
    </row>
    <row r="4" spans="2:3" ht="21" customHeight="1">
      <c r="B4" s="85" t="s">
        <v>285</v>
      </c>
      <c r="C4" s="33" t="s">
        <v>286</v>
      </c>
    </row>
    <row r="5" spans="2:3" ht="21" customHeight="1">
      <c r="B5" s="87" t="s">
        <v>287</v>
      </c>
      <c r="C5" s="33" t="s">
        <v>288</v>
      </c>
    </row>
    <row r="6" ht="17.25" customHeight="1"/>
    <row r="7" ht="20.25" customHeight="1"/>
    <row r="8" spans="12:23" ht="48" customHeight="1">
      <c r="L8" s="17"/>
      <c r="M8" s="17"/>
      <c r="N8" s="17"/>
      <c r="R8" s="25"/>
      <c r="S8" s="25"/>
      <c r="T8" s="25"/>
      <c r="U8" s="25"/>
      <c r="V8" s="25"/>
      <c r="W8" s="25"/>
    </row>
    <row r="9" spans="3:23" ht="33" customHeight="1">
      <c r="C9" s="25" t="s">
        <v>125</v>
      </c>
      <c r="D9" s="63" t="s">
        <v>300</v>
      </c>
      <c r="E9" s="63" t="s">
        <v>141</v>
      </c>
      <c r="R9" s="26" t="s">
        <v>32</v>
      </c>
      <c r="S9" s="26" t="s">
        <v>33</v>
      </c>
      <c r="T9" s="26" t="s">
        <v>25</v>
      </c>
      <c r="U9" s="26" t="s">
        <v>34</v>
      </c>
      <c r="V9" s="26" t="s">
        <v>35</v>
      </c>
      <c r="W9" s="26" t="s">
        <v>36</v>
      </c>
    </row>
    <row r="10" spans="3:23" ht="33" customHeight="1">
      <c r="C10" s="26" t="s">
        <v>279</v>
      </c>
      <c r="D10" s="42"/>
      <c r="E10" s="63" t="s">
        <v>312</v>
      </c>
      <c r="R10" s="34" t="e">
        <f>D11/6^0.5/D10</f>
        <v>#DIV/0!</v>
      </c>
      <c r="S10" s="34" t="e">
        <f>D12/D10</f>
        <v>#DIV/0!</v>
      </c>
      <c r="T10" s="34" t="e">
        <f>D10*D13/3^0.5*2.1/10^4/D10</f>
        <v>#DIV/0!</v>
      </c>
      <c r="U10" s="34" t="e">
        <f>D15/6^0.5/D14</f>
        <v>#DIV/0!</v>
      </c>
      <c r="V10" s="25" t="e">
        <f>D16/D14</f>
        <v>#DIV/0!</v>
      </c>
      <c r="W10" s="25" t="e">
        <f>D14*D13/3^0.5*2.1/10^4/D14</f>
        <v>#DIV/0!</v>
      </c>
    </row>
    <row r="11" spans="3:5" ht="33" customHeight="1">
      <c r="C11" s="26" t="s">
        <v>280</v>
      </c>
      <c r="D11" s="42"/>
      <c r="E11" s="63" t="s">
        <v>313</v>
      </c>
    </row>
    <row r="12" spans="2:5" ht="33" customHeight="1">
      <c r="B12" s="17"/>
      <c r="C12" s="26" t="s">
        <v>284</v>
      </c>
      <c r="D12" s="42"/>
      <c r="E12" s="63" t="s">
        <v>234</v>
      </c>
    </row>
    <row r="13" spans="2:5" ht="33" customHeight="1">
      <c r="B13" s="17"/>
      <c r="C13" s="26" t="s">
        <v>22</v>
      </c>
      <c r="D13" s="42"/>
      <c r="E13" s="63" t="s">
        <v>264</v>
      </c>
    </row>
    <row r="14" spans="2:5" ht="33" customHeight="1">
      <c r="B14" s="17"/>
      <c r="C14" s="26" t="s">
        <v>281</v>
      </c>
      <c r="D14" s="42"/>
      <c r="E14" s="63" t="s">
        <v>314</v>
      </c>
    </row>
    <row r="15" spans="2:9" ht="33" customHeight="1">
      <c r="B15" s="17"/>
      <c r="C15" s="26" t="s">
        <v>282</v>
      </c>
      <c r="D15" s="42"/>
      <c r="E15" s="63" t="s">
        <v>315</v>
      </c>
      <c r="G15" s="17"/>
      <c r="H15" s="17"/>
      <c r="I15" s="17"/>
    </row>
    <row r="16" spans="2:9" ht="33" customHeight="1">
      <c r="B16" s="17"/>
      <c r="C16" s="26" t="s">
        <v>289</v>
      </c>
      <c r="D16" s="42"/>
      <c r="E16" s="63" t="s">
        <v>235</v>
      </c>
      <c r="G16" s="17"/>
      <c r="H16" s="17"/>
      <c r="I16" s="17"/>
    </row>
    <row r="17" spans="3:5" ht="33" customHeight="1">
      <c r="C17" s="26" t="s">
        <v>260</v>
      </c>
      <c r="D17" s="80">
        <f>IF(D10="",0,((R10^2+S10^2+T10^2+U10^2+V10^2+W10^2)^0.5))</f>
        <v>0</v>
      </c>
      <c r="E17" s="63" t="s">
        <v>259</v>
      </c>
    </row>
    <row r="19" ht="13.5"/>
    <row r="20" ht="13.5"/>
  </sheetData>
  <sheetProtection selectLockedCells="1"/>
  <printOptions/>
  <pageMargins left="0.55" right="0.75" top="1" bottom="1" header="0.512" footer="0.512"/>
  <pageSetup horizontalDpi="300" verticalDpi="300" orientation="landscape" paperSize="9" scale="70" r:id="rId3"/>
  <legacyDrawing r:id="rId2"/>
</worksheet>
</file>

<file path=xl/worksheets/sheet6.xml><?xml version="1.0" encoding="utf-8"?>
<worksheet xmlns="http://schemas.openxmlformats.org/spreadsheetml/2006/main" xmlns:r="http://schemas.openxmlformats.org/officeDocument/2006/relationships">
  <dimension ref="A2:W46"/>
  <sheetViews>
    <sheetView zoomScale="80" zoomScaleNormal="80" zoomScalePageLayoutView="0" workbookViewId="0" topLeftCell="I16">
      <selection activeCell="I19" sqref="I19"/>
    </sheetView>
  </sheetViews>
  <sheetFormatPr defaultColWidth="9.00390625" defaultRowHeight="13.5"/>
  <cols>
    <col min="1" max="1" width="8.75390625" style="12" customWidth="1"/>
    <col min="2" max="2" width="10.00390625" style="12" customWidth="1"/>
    <col min="3" max="3" width="4.875" style="12" customWidth="1"/>
    <col min="4" max="4" width="10.75390625" style="12" customWidth="1"/>
    <col min="5" max="5" width="5.50390625" style="12" customWidth="1"/>
    <col min="6" max="6" width="33.75390625" style="12" bestFit="1" customWidth="1"/>
    <col min="7" max="8" width="20.00390625" style="12" customWidth="1"/>
    <col min="9" max="9" width="42.00390625" style="12" customWidth="1"/>
    <col min="10" max="10" width="9.75390625" style="12" customWidth="1"/>
    <col min="11" max="11" width="10.00390625" style="12" customWidth="1"/>
    <col min="12" max="12" width="17.25390625" style="12" customWidth="1"/>
    <col min="13" max="13" width="3.75390625" style="12" customWidth="1"/>
    <col min="14" max="14" width="4.50390625" style="12" customWidth="1"/>
    <col min="15" max="21" width="9.00390625" style="12" customWidth="1"/>
    <col min="22" max="22" width="12.75390625" style="12" bestFit="1" customWidth="1"/>
    <col min="23" max="16384" width="9.00390625" style="12" customWidth="1"/>
  </cols>
  <sheetData>
    <row r="1" ht="13.5"/>
    <row r="2" ht="18.75" customHeight="1">
      <c r="A2" s="81" t="s">
        <v>291</v>
      </c>
    </row>
    <row r="3" ht="13.5">
      <c r="B3" s="12" t="s">
        <v>238</v>
      </c>
    </row>
    <row r="4" spans="2:3" ht="13.5">
      <c r="B4" s="85" t="s">
        <v>285</v>
      </c>
      <c r="C4" s="33" t="s">
        <v>292</v>
      </c>
    </row>
    <row r="5" spans="2:3" ht="13.5">
      <c r="B5" s="87" t="s">
        <v>293</v>
      </c>
      <c r="C5" s="33" t="s">
        <v>294</v>
      </c>
    </row>
    <row r="6" ht="13.5"/>
    <row r="7" ht="13.5"/>
    <row r="8" ht="26.25" customHeight="1" thickBot="1"/>
    <row r="9" spans="2:13" ht="19.5" customHeight="1" thickBot="1" thickTop="1">
      <c r="B9" s="88"/>
      <c r="C9" s="89"/>
      <c r="D9" s="89"/>
      <c r="E9" s="89"/>
      <c r="F9" s="89"/>
      <c r="G9" s="89"/>
      <c r="H9" s="89"/>
      <c r="I9" s="89"/>
      <c r="J9" s="89"/>
      <c r="K9" s="89"/>
      <c r="L9" s="90"/>
      <c r="M9" s="17"/>
    </row>
    <row r="10" spans="2:13" ht="34.5" customHeight="1" thickBot="1">
      <c r="B10" s="91"/>
      <c r="C10" s="473" t="s">
        <v>190</v>
      </c>
      <c r="D10" s="474"/>
      <c r="E10" s="474"/>
      <c r="F10" s="474"/>
      <c r="G10" s="474"/>
      <c r="H10" s="475"/>
      <c r="I10" s="476"/>
      <c r="J10" s="17"/>
      <c r="K10" s="17"/>
      <c r="L10" s="92"/>
      <c r="M10" s="17"/>
    </row>
    <row r="11" spans="2:13" ht="29.25" customHeight="1">
      <c r="B11" s="91"/>
      <c r="C11" s="14"/>
      <c r="D11" s="93" t="s">
        <v>295</v>
      </c>
      <c r="E11" s="94"/>
      <c r="F11" s="17"/>
      <c r="G11" s="17"/>
      <c r="H11" s="422" t="s">
        <v>587</v>
      </c>
      <c r="I11" s="17"/>
      <c r="J11" s="17"/>
      <c r="K11" s="17"/>
      <c r="L11" s="92"/>
      <c r="M11" s="17"/>
    </row>
    <row r="12" spans="2:13" ht="43.5" customHeight="1">
      <c r="B12" s="91"/>
      <c r="C12" s="17"/>
      <c r="D12" s="94"/>
      <c r="E12" s="472" t="s">
        <v>199</v>
      </c>
      <c r="F12" s="472"/>
      <c r="G12" s="24" t="s">
        <v>585</v>
      </c>
      <c r="H12" s="63" t="s">
        <v>588</v>
      </c>
      <c r="I12" s="24" t="s">
        <v>263</v>
      </c>
      <c r="J12" s="17"/>
      <c r="K12" s="17"/>
      <c r="L12" s="92"/>
      <c r="M12" s="17"/>
    </row>
    <row r="13" spans="2:13" ht="43.5" customHeight="1">
      <c r="B13" s="91"/>
      <c r="C13" s="62"/>
      <c r="D13" s="82"/>
      <c r="E13" s="471" t="s">
        <v>298</v>
      </c>
      <c r="F13" s="471"/>
      <c r="G13" s="77"/>
      <c r="H13" s="77"/>
      <c r="I13" s="24" t="s">
        <v>301</v>
      </c>
      <c r="J13" s="17"/>
      <c r="K13" s="17"/>
      <c r="L13" s="92"/>
      <c r="M13" s="17"/>
    </row>
    <row r="14" spans="2:13" ht="43.5" customHeight="1">
      <c r="B14" s="91"/>
      <c r="C14" s="62"/>
      <c r="D14" s="82"/>
      <c r="E14" s="471" t="s">
        <v>297</v>
      </c>
      <c r="F14" s="471"/>
      <c r="G14" s="42"/>
      <c r="H14" s="42"/>
      <c r="I14" s="24" t="s">
        <v>301</v>
      </c>
      <c r="J14" s="17"/>
      <c r="K14" s="17"/>
      <c r="L14" s="92"/>
      <c r="M14" s="17"/>
    </row>
    <row r="15" spans="2:13" ht="43.5" customHeight="1">
      <c r="B15" s="91"/>
      <c r="C15" s="62"/>
      <c r="D15" s="62"/>
      <c r="E15" s="471" t="s">
        <v>179</v>
      </c>
      <c r="F15" s="471"/>
      <c r="G15" s="80">
        <f>IF(G14="","",G14/3^0.5/G13)</f>
      </c>
      <c r="H15" s="80">
        <f>IF(H14="","",H14/3^0.5/H13)</f>
      </c>
      <c r="I15" s="63" t="s">
        <v>259</v>
      </c>
      <c r="J15" s="17"/>
      <c r="K15" s="17"/>
      <c r="L15" s="164"/>
      <c r="M15" s="17"/>
    </row>
    <row r="16" spans="2:13" ht="39" customHeight="1">
      <c r="B16" s="91"/>
      <c r="C16" s="62"/>
      <c r="D16" s="72"/>
      <c r="E16" s="72"/>
      <c r="F16" s="72"/>
      <c r="G16" s="36"/>
      <c r="H16" s="36"/>
      <c r="I16" s="17"/>
      <c r="J16" s="17"/>
      <c r="K16" s="17"/>
      <c r="L16" s="164"/>
      <c r="M16" s="17"/>
    </row>
    <row r="17" spans="2:13" ht="25.5" customHeight="1">
      <c r="B17" s="91"/>
      <c r="C17" s="62"/>
      <c r="D17" s="95"/>
      <c r="E17" s="95"/>
      <c r="F17" s="72"/>
      <c r="G17" s="220" t="s">
        <v>296</v>
      </c>
      <c r="H17" s="422" t="s">
        <v>587</v>
      </c>
      <c r="I17" s="17"/>
      <c r="J17" s="17"/>
      <c r="K17" s="17"/>
      <c r="L17" s="164"/>
      <c r="M17" s="17"/>
    </row>
    <row r="18" spans="2:13" ht="43.5" customHeight="1">
      <c r="B18" s="91"/>
      <c r="C18" s="62"/>
      <c r="D18" s="95"/>
      <c r="E18" s="472" t="s">
        <v>199</v>
      </c>
      <c r="F18" s="472"/>
      <c r="G18" s="24" t="s">
        <v>585</v>
      </c>
      <c r="H18" s="63" t="s">
        <v>588</v>
      </c>
      <c r="I18" s="24" t="s">
        <v>263</v>
      </c>
      <c r="J18" s="17"/>
      <c r="K18" s="17"/>
      <c r="L18" s="164"/>
      <c r="M18" s="17"/>
    </row>
    <row r="19" spans="2:13" ht="43.5" customHeight="1">
      <c r="B19" s="91"/>
      <c r="C19" s="17"/>
      <c r="D19" s="96"/>
      <c r="E19" s="471" t="s">
        <v>298</v>
      </c>
      <c r="F19" s="471"/>
      <c r="G19" s="42"/>
      <c r="H19" s="42"/>
      <c r="I19" s="24" t="s">
        <v>301</v>
      </c>
      <c r="J19" s="17"/>
      <c r="K19" s="17"/>
      <c r="L19" s="92"/>
      <c r="M19" s="17"/>
    </row>
    <row r="20" spans="2:13" ht="43.5" customHeight="1">
      <c r="B20" s="91"/>
      <c r="C20" s="94"/>
      <c r="D20" s="97"/>
      <c r="E20" s="471" t="s">
        <v>299</v>
      </c>
      <c r="F20" s="471"/>
      <c r="G20" s="42"/>
      <c r="H20" s="42"/>
      <c r="I20" s="24" t="s">
        <v>301</v>
      </c>
      <c r="J20" s="17"/>
      <c r="K20" s="17"/>
      <c r="L20" s="92"/>
      <c r="M20" s="17"/>
    </row>
    <row r="21" spans="2:13" ht="43.5" customHeight="1">
      <c r="B21" s="91"/>
      <c r="C21" s="94"/>
      <c r="D21" s="97"/>
      <c r="E21" s="472" t="s">
        <v>182</v>
      </c>
      <c r="F21" s="472"/>
      <c r="G21" s="42"/>
      <c r="H21" s="42"/>
      <c r="I21" s="24" t="s">
        <v>301</v>
      </c>
      <c r="J21" s="17"/>
      <c r="K21" s="17"/>
      <c r="L21" s="92"/>
      <c r="M21" s="17"/>
    </row>
    <row r="22" spans="2:13" ht="43.5" customHeight="1">
      <c r="B22" s="91"/>
      <c r="C22" s="17"/>
      <c r="D22" s="96"/>
      <c r="E22" s="471" t="s">
        <v>180</v>
      </c>
      <c r="F22" s="471"/>
      <c r="G22" s="80">
        <f>IF(G20="","",G20/G21/G19)</f>
      </c>
      <c r="H22" s="80">
        <f>IF(H20="","",H20/H21/H19)</f>
      </c>
      <c r="I22" s="63" t="s">
        <v>259</v>
      </c>
      <c r="J22" s="17"/>
      <c r="K22" s="17"/>
      <c r="L22" s="92"/>
      <c r="M22" s="17"/>
    </row>
    <row r="23" spans="2:13" ht="18.75" customHeight="1" thickBot="1">
      <c r="B23" s="98"/>
      <c r="C23" s="99"/>
      <c r="D23" s="99"/>
      <c r="E23" s="100"/>
      <c r="F23" s="100"/>
      <c r="G23" s="101"/>
      <c r="H23" s="101"/>
      <c r="I23" s="100"/>
      <c r="J23" s="99"/>
      <c r="K23" s="99"/>
      <c r="L23" s="102"/>
      <c r="M23" s="17"/>
    </row>
    <row r="24" ht="51" customHeight="1" thickBot="1" thickTop="1"/>
    <row r="25" spans="2:13" ht="15" thickBot="1" thickTop="1">
      <c r="B25" s="88"/>
      <c r="C25" s="89"/>
      <c r="D25" s="89"/>
      <c r="E25" s="89"/>
      <c r="F25" s="89"/>
      <c r="G25" s="89"/>
      <c r="H25" s="89"/>
      <c r="I25" s="89"/>
      <c r="J25" s="89"/>
      <c r="K25" s="89"/>
      <c r="L25" s="90"/>
      <c r="M25" s="17"/>
    </row>
    <row r="26" spans="2:13" ht="29.25" customHeight="1" thickBot="1">
      <c r="B26" s="91"/>
      <c r="C26" s="473" t="s">
        <v>237</v>
      </c>
      <c r="D26" s="474"/>
      <c r="E26" s="474"/>
      <c r="F26" s="474"/>
      <c r="G26" s="474"/>
      <c r="H26" s="475"/>
      <c r="I26" s="476"/>
      <c r="J26" s="17"/>
      <c r="K26" s="17"/>
      <c r="L26" s="92"/>
      <c r="M26" s="17"/>
    </row>
    <row r="27" spans="2:13" ht="33" customHeight="1">
      <c r="B27" s="91"/>
      <c r="C27" s="94"/>
      <c r="D27" s="94"/>
      <c r="E27" s="94"/>
      <c r="F27" s="93"/>
      <c r="G27" s="93"/>
      <c r="H27" s="422" t="s">
        <v>587</v>
      </c>
      <c r="I27" s="93"/>
      <c r="J27" s="17"/>
      <c r="K27" s="17"/>
      <c r="L27" s="92"/>
      <c r="M27" s="17"/>
    </row>
    <row r="28" spans="2:22" ht="42.75" customHeight="1">
      <c r="B28" s="91"/>
      <c r="C28" s="17"/>
      <c r="D28" s="17"/>
      <c r="E28" s="472" t="s">
        <v>199</v>
      </c>
      <c r="F28" s="472"/>
      <c r="G28" s="24" t="s">
        <v>585</v>
      </c>
      <c r="H28" s="63" t="s">
        <v>588</v>
      </c>
      <c r="I28" s="24" t="s">
        <v>263</v>
      </c>
      <c r="J28" s="17"/>
      <c r="K28" s="17"/>
      <c r="L28" s="92"/>
      <c r="M28" s="17"/>
      <c r="V28" s="17"/>
    </row>
    <row r="29" spans="2:22" ht="42.75" customHeight="1">
      <c r="B29" s="91"/>
      <c r="C29" s="17"/>
      <c r="D29" s="17"/>
      <c r="E29" s="103" t="s">
        <v>302</v>
      </c>
      <c r="F29" s="104"/>
      <c r="G29" s="104"/>
      <c r="H29" s="104"/>
      <c r="I29" s="105"/>
      <c r="J29" s="17"/>
      <c r="K29" s="17"/>
      <c r="L29" s="92"/>
      <c r="M29" s="17"/>
      <c r="V29" s="17" t="s">
        <v>47</v>
      </c>
    </row>
    <row r="30" spans="2:23" ht="42.75" customHeight="1">
      <c r="B30" s="91"/>
      <c r="C30" s="17"/>
      <c r="D30" s="17"/>
      <c r="E30" s="106"/>
      <c r="F30" s="22" t="s">
        <v>4</v>
      </c>
      <c r="G30" s="42"/>
      <c r="H30" s="42"/>
      <c r="I30" s="63" t="s">
        <v>625</v>
      </c>
      <c r="J30" s="17"/>
      <c r="K30" s="17"/>
      <c r="L30" s="92"/>
      <c r="M30" s="17"/>
      <c r="V30" s="107">
        <f>IF(G30="",0,G31/3^0.5/G30)</f>
        <v>0</v>
      </c>
      <c r="W30" s="107">
        <f>IF(H30="",0,H31/3^0.5/H30)</f>
        <v>0</v>
      </c>
    </row>
    <row r="31" spans="2:22" ht="42.75" customHeight="1">
      <c r="B31" s="91"/>
      <c r="C31" s="17"/>
      <c r="D31" s="17"/>
      <c r="E31" s="106"/>
      <c r="F31" s="22" t="s">
        <v>626</v>
      </c>
      <c r="G31" s="421">
        <f>IF(G30="","",1-G30)</f>
      </c>
      <c r="H31" s="421">
        <f>IF(H30="","",1-H30)</f>
      </c>
      <c r="I31" s="108" t="s">
        <v>307</v>
      </c>
      <c r="J31" s="17"/>
      <c r="K31" s="17"/>
      <c r="L31" s="92"/>
      <c r="M31" s="17"/>
      <c r="V31" s="17"/>
    </row>
    <row r="32" spans="2:22" ht="42.75" customHeight="1">
      <c r="B32" s="91"/>
      <c r="C32" s="17"/>
      <c r="D32" s="17"/>
      <c r="E32" s="103" t="s">
        <v>303</v>
      </c>
      <c r="F32" s="104"/>
      <c r="G32" s="109"/>
      <c r="H32" s="109"/>
      <c r="I32" s="110"/>
      <c r="J32" s="17"/>
      <c r="K32" s="17"/>
      <c r="L32" s="92"/>
      <c r="M32" s="17"/>
      <c r="T32" s="25"/>
      <c r="V32" s="17" t="s">
        <v>176</v>
      </c>
    </row>
    <row r="33" spans="2:23" ht="42.75" customHeight="1">
      <c r="B33" s="91"/>
      <c r="C33" s="17"/>
      <c r="D33" s="17"/>
      <c r="E33" s="106"/>
      <c r="F33" s="83" t="s">
        <v>173</v>
      </c>
      <c r="G33" s="42"/>
      <c r="H33" s="42"/>
      <c r="I33" s="24" t="s">
        <v>308</v>
      </c>
      <c r="J33" s="17"/>
      <c r="K33" s="17"/>
      <c r="L33" s="92"/>
      <c r="M33" s="17"/>
      <c r="T33" s="25"/>
      <c r="V33" s="107">
        <f>IF(G33="",0,(G34^2+2*(G35/3^0.5)^2)^0.5/G33)</f>
        <v>0</v>
      </c>
      <c r="W33" s="107">
        <f>IF(H33="",0,(H34^2+2*(H35/3^0.5)^2)^0.5/H33)</f>
        <v>0</v>
      </c>
    </row>
    <row r="34" spans="2:22" ht="42.75" customHeight="1">
      <c r="B34" s="91"/>
      <c r="C34" s="17"/>
      <c r="D34" s="17"/>
      <c r="E34" s="106"/>
      <c r="F34" s="83" t="s">
        <v>5</v>
      </c>
      <c r="G34" s="42"/>
      <c r="H34" s="42"/>
      <c r="I34" s="24" t="s">
        <v>317</v>
      </c>
      <c r="J34" s="17"/>
      <c r="K34" s="17"/>
      <c r="L34" s="92"/>
      <c r="M34" s="17"/>
      <c r="T34" s="17"/>
      <c r="V34" s="17"/>
    </row>
    <row r="35" spans="2:22" ht="42.75" customHeight="1">
      <c r="B35" s="91"/>
      <c r="C35" s="17"/>
      <c r="D35" s="17"/>
      <c r="E35" s="106"/>
      <c r="F35" s="83" t="s">
        <v>6</v>
      </c>
      <c r="G35" s="42"/>
      <c r="H35" s="42"/>
      <c r="I35" s="24" t="s">
        <v>306</v>
      </c>
      <c r="J35" s="17"/>
      <c r="K35" s="17"/>
      <c r="L35" s="92"/>
      <c r="M35" s="17"/>
      <c r="T35" s="26" t="s">
        <v>9</v>
      </c>
      <c r="V35" s="62" t="s">
        <v>177</v>
      </c>
    </row>
    <row r="36" spans="2:23" ht="42.75" customHeight="1">
      <c r="B36" s="91"/>
      <c r="C36" s="17"/>
      <c r="D36" s="17"/>
      <c r="E36" s="111" t="s">
        <v>304</v>
      </c>
      <c r="F36" s="104"/>
      <c r="G36" s="109"/>
      <c r="H36" s="109"/>
      <c r="I36" s="110"/>
      <c r="J36" s="17"/>
      <c r="K36" s="17"/>
      <c r="L36" s="92"/>
      <c r="M36" s="17"/>
      <c r="T36" s="112">
        <f>G38/6^0.5</f>
        <v>0</v>
      </c>
      <c r="V36" s="107">
        <f>IF(G37="",0,((G38/6^0.5)^2+G39^2)^0.5/G37)</f>
        <v>0</v>
      </c>
      <c r="W36" s="107">
        <f>IF(H37="",0,((H38/6^0.5)^2+H39^2)^0.5/H37)</f>
        <v>0</v>
      </c>
    </row>
    <row r="37" spans="2:22" ht="42.75" customHeight="1">
      <c r="B37" s="91"/>
      <c r="C37" s="17"/>
      <c r="D37" s="17"/>
      <c r="E37" s="106"/>
      <c r="F37" s="83" t="s">
        <v>309</v>
      </c>
      <c r="G37" s="79"/>
      <c r="H37" s="79"/>
      <c r="I37" s="24" t="s">
        <v>311</v>
      </c>
      <c r="J37" s="17"/>
      <c r="K37" s="17"/>
      <c r="L37" s="92"/>
      <c r="M37" s="17"/>
      <c r="T37" s="23"/>
      <c r="V37" s="17"/>
    </row>
    <row r="38" spans="2:22" ht="42.75" customHeight="1">
      <c r="B38" s="91"/>
      <c r="C38" s="17"/>
      <c r="D38" s="17"/>
      <c r="E38" s="106"/>
      <c r="F38" s="83" t="s">
        <v>174</v>
      </c>
      <c r="G38" s="79"/>
      <c r="H38" s="79"/>
      <c r="I38" s="24" t="s">
        <v>310</v>
      </c>
      <c r="J38" s="17"/>
      <c r="K38" s="17"/>
      <c r="L38" s="92"/>
      <c r="M38" s="17"/>
      <c r="T38" s="17" t="s">
        <v>10</v>
      </c>
      <c r="V38" s="17" t="s">
        <v>178</v>
      </c>
    </row>
    <row r="39" spans="2:23" ht="42.75" customHeight="1">
      <c r="B39" s="91"/>
      <c r="C39" s="17"/>
      <c r="D39" s="17"/>
      <c r="E39" s="106"/>
      <c r="F39" s="84" t="s">
        <v>175</v>
      </c>
      <c r="G39" s="79"/>
      <c r="H39" s="79"/>
      <c r="I39" s="24" t="s">
        <v>318</v>
      </c>
      <c r="J39" s="17"/>
      <c r="K39" s="17"/>
      <c r="L39" s="92"/>
      <c r="M39" s="23"/>
      <c r="N39" s="113"/>
      <c r="T39" s="17">
        <f>100*4*0.00021/3^0.5</f>
        <v>0.04849742261192857</v>
      </c>
      <c r="V39" s="107">
        <f>IF(G41="",0,(G41*(2.1/10^4)/(3^0.5))*G37/G37)</f>
        <v>0</v>
      </c>
      <c r="W39" s="107">
        <f>IF(H41="",0,(H41*(2.1/10^4)/(3^0.5))*H37/H37)</f>
        <v>0</v>
      </c>
    </row>
    <row r="40" spans="2:13" ht="42.75" customHeight="1">
      <c r="B40" s="91"/>
      <c r="C40" s="17"/>
      <c r="D40" s="17"/>
      <c r="E40" s="114" t="s">
        <v>172</v>
      </c>
      <c r="F40" s="104"/>
      <c r="G40" s="109"/>
      <c r="H40" s="109"/>
      <c r="I40" s="110"/>
      <c r="J40" s="17"/>
      <c r="K40" s="17"/>
      <c r="L40" s="92"/>
      <c r="M40" s="17"/>
    </row>
    <row r="41" spans="2:13" ht="42.75" customHeight="1">
      <c r="B41" s="91"/>
      <c r="C41" s="17"/>
      <c r="D41" s="17"/>
      <c r="E41" s="106"/>
      <c r="F41" s="84" t="s">
        <v>305</v>
      </c>
      <c r="G41" s="79"/>
      <c r="H41" s="79"/>
      <c r="I41" s="24" t="s">
        <v>316</v>
      </c>
      <c r="J41" s="17"/>
      <c r="K41" s="17"/>
      <c r="L41" s="92"/>
      <c r="M41" s="17"/>
    </row>
    <row r="42" spans="2:14" ht="42.75" customHeight="1">
      <c r="B42" s="91"/>
      <c r="C42" s="23"/>
      <c r="D42" s="23"/>
      <c r="E42" s="106"/>
      <c r="F42" s="83" t="s">
        <v>358</v>
      </c>
      <c r="G42" s="355">
        <v>0.00021</v>
      </c>
      <c r="H42" s="355">
        <f>+G42</f>
        <v>0.00021</v>
      </c>
      <c r="I42" s="24" t="s">
        <v>357</v>
      </c>
      <c r="J42" s="23"/>
      <c r="K42" s="17"/>
      <c r="L42" s="92"/>
      <c r="M42" s="17"/>
      <c r="N42" s="115"/>
    </row>
    <row r="43" spans="2:14" ht="42.75" customHeight="1">
      <c r="B43" s="91"/>
      <c r="C43" s="23"/>
      <c r="D43" s="23"/>
      <c r="E43" s="104"/>
      <c r="F43" s="362"/>
      <c r="G43" s="109"/>
      <c r="H43" s="109"/>
      <c r="I43" s="109"/>
      <c r="J43" s="23"/>
      <c r="K43" s="17"/>
      <c r="L43" s="92"/>
      <c r="M43" s="17"/>
      <c r="N43" s="115"/>
    </row>
    <row r="44" spans="2:14" ht="42.75" customHeight="1">
      <c r="B44" s="91"/>
      <c r="C44" s="23"/>
      <c r="D44" s="23"/>
      <c r="E44" s="361" t="s">
        <v>386</v>
      </c>
      <c r="F44" s="83"/>
      <c r="G44" s="355">
        <f>IF(G33="","",G33*G30/G37*1000)</f>
      </c>
      <c r="H44" s="355">
        <f>IF(H33="","",H33*H30/H37*1000)</f>
      </c>
      <c r="I44" s="24" t="s">
        <v>387</v>
      </c>
      <c r="J44" s="23"/>
      <c r="K44" s="17"/>
      <c r="L44" s="92"/>
      <c r="M44" s="17"/>
      <c r="N44" s="115"/>
    </row>
    <row r="45" spans="2:13" ht="42.75" customHeight="1">
      <c r="B45" s="91"/>
      <c r="C45" s="17"/>
      <c r="D45" s="96"/>
      <c r="E45" s="116" t="s">
        <v>181</v>
      </c>
      <c r="F45" s="22"/>
      <c r="G45" s="117">
        <f>IF(G33="","",(V30^2+V33^2+V36^2+V39^2)^0.5)</f>
      </c>
      <c r="H45" s="117">
        <f>IF(H33="","",(W30^2+W33^2+W36^2+W39^2)^0.5)</f>
      </c>
      <c r="I45" s="63" t="s">
        <v>259</v>
      </c>
      <c r="J45" s="423"/>
      <c r="K45" s="17"/>
      <c r="L45" s="92"/>
      <c r="M45" s="17"/>
    </row>
    <row r="46" spans="2:12" ht="24" customHeight="1" thickBot="1">
      <c r="B46" s="98"/>
      <c r="C46" s="99"/>
      <c r="D46" s="99"/>
      <c r="E46" s="99"/>
      <c r="F46" s="99"/>
      <c r="G46" s="99"/>
      <c r="H46" s="99"/>
      <c r="I46" s="99"/>
      <c r="J46" s="99"/>
      <c r="K46" s="99"/>
      <c r="L46" s="102"/>
    </row>
    <row r="47" ht="24" customHeight="1" thickTop="1"/>
  </sheetData>
  <sheetProtection selectLockedCells="1"/>
  <mergeCells count="12">
    <mergeCell ref="E18:F18"/>
    <mergeCell ref="E19:F19"/>
    <mergeCell ref="E20:F20"/>
    <mergeCell ref="E21:F21"/>
    <mergeCell ref="E22:F22"/>
    <mergeCell ref="E28:F28"/>
    <mergeCell ref="C10:I10"/>
    <mergeCell ref="C26:I26"/>
    <mergeCell ref="E12:F12"/>
    <mergeCell ref="E13:F13"/>
    <mergeCell ref="E14:F14"/>
    <mergeCell ref="E15:F15"/>
  </mergeCells>
  <printOptions/>
  <pageMargins left="0.75" right="0.75" top="1" bottom="1" header="0.512" footer="0.512"/>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AN154"/>
  <sheetViews>
    <sheetView zoomScale="75" zoomScaleNormal="75" zoomScalePageLayoutView="0" workbookViewId="0" topLeftCell="C1">
      <selection activeCell="J10" sqref="J10"/>
    </sheetView>
  </sheetViews>
  <sheetFormatPr defaultColWidth="9.00390625" defaultRowHeight="13.5"/>
  <cols>
    <col min="1" max="1" width="11.50390625" style="12" customWidth="1"/>
    <col min="2" max="2" width="10.125" style="12" customWidth="1"/>
    <col min="3" max="3" width="47.25390625" style="12" customWidth="1"/>
    <col min="4" max="9" width="17.50390625" style="12" customWidth="1"/>
    <col min="10" max="10" width="42.75390625" style="12" customWidth="1"/>
    <col min="11" max="11" width="8.25390625" style="12" customWidth="1"/>
    <col min="12" max="12" width="9.125" style="12" customWidth="1"/>
    <col min="13" max="13" width="10.50390625" style="12" customWidth="1"/>
    <col min="14" max="14" width="7.25390625" style="12" customWidth="1"/>
    <col min="15" max="15" width="36.25390625" style="12" customWidth="1"/>
    <col min="16" max="26" width="16.25390625" style="12" customWidth="1"/>
    <col min="27" max="27" width="42.75390625" style="12" customWidth="1"/>
    <col min="28" max="16384" width="9.00390625" style="12" customWidth="1"/>
  </cols>
  <sheetData>
    <row r="1" spans="1:12" ht="31.5" customHeight="1">
      <c r="A1" s="81" t="s">
        <v>319</v>
      </c>
      <c r="L1" s="118" t="s">
        <v>330</v>
      </c>
    </row>
    <row r="2" spans="2:14" ht="13.5">
      <c r="B2" s="85" t="s">
        <v>285</v>
      </c>
      <c r="C2" s="33" t="s">
        <v>292</v>
      </c>
      <c r="M2" s="85" t="s">
        <v>285</v>
      </c>
      <c r="N2" s="33" t="s">
        <v>292</v>
      </c>
    </row>
    <row r="3" spans="2:14" ht="13.5">
      <c r="B3" s="87" t="s">
        <v>287</v>
      </c>
      <c r="C3" s="33" t="s">
        <v>320</v>
      </c>
      <c r="M3" s="87" t="s">
        <v>287</v>
      </c>
      <c r="N3" s="33" t="s">
        <v>320</v>
      </c>
    </row>
    <row r="4" spans="2:14" ht="13.5">
      <c r="B4" s="64"/>
      <c r="C4" s="119"/>
      <c r="M4" s="120" t="s">
        <v>321</v>
      </c>
      <c r="N4" s="33" t="s">
        <v>322</v>
      </c>
    </row>
    <row r="5" spans="2:11" ht="13.5">
      <c r="B5" s="64"/>
      <c r="C5" s="17"/>
      <c r="K5" s="121"/>
    </row>
    <row r="6" spans="11:14" ht="14.25" thickBot="1">
      <c r="K6" s="17"/>
      <c r="L6" s="17"/>
      <c r="M6" s="17"/>
      <c r="N6" s="17"/>
    </row>
    <row r="7" spans="2:28" ht="28.5" customHeight="1" thickBot="1">
      <c r="B7" s="17"/>
      <c r="C7" s="17"/>
      <c r="D7" s="17"/>
      <c r="E7" s="17"/>
      <c r="F7" s="17"/>
      <c r="G7" s="17"/>
      <c r="H7" s="17"/>
      <c r="I7" s="17"/>
      <c r="J7" s="17"/>
      <c r="K7" s="17"/>
      <c r="L7" s="17"/>
      <c r="M7" s="122" t="s">
        <v>338</v>
      </c>
      <c r="N7" s="14"/>
      <c r="O7" s="14"/>
      <c r="P7" s="14"/>
      <c r="Q7" s="14"/>
      <c r="R7" s="14"/>
      <c r="S7" s="14"/>
      <c r="T7" s="14"/>
      <c r="U7" s="14"/>
      <c r="V7" s="14"/>
      <c r="W7" s="14"/>
      <c r="X7" s="14"/>
      <c r="Y7" s="14"/>
      <c r="Z7" s="14"/>
      <c r="AA7" s="14"/>
      <c r="AB7" s="15"/>
    </row>
    <row r="8" spans="2:28" ht="28.5" customHeight="1">
      <c r="B8" s="122" t="s">
        <v>578</v>
      </c>
      <c r="C8" s="14"/>
      <c r="D8" s="14"/>
      <c r="E8" s="14"/>
      <c r="F8" s="14"/>
      <c r="G8" s="14"/>
      <c r="H8" s="14"/>
      <c r="I8" s="14"/>
      <c r="J8" s="14"/>
      <c r="K8" s="15"/>
      <c r="L8" s="17"/>
      <c r="M8" s="123" t="s">
        <v>236</v>
      </c>
      <c r="O8" s="17"/>
      <c r="P8" s="17"/>
      <c r="Q8" s="17"/>
      <c r="R8" s="17"/>
      <c r="S8" s="17"/>
      <c r="T8" s="17"/>
      <c r="U8" s="17"/>
      <c r="V8" s="17"/>
      <c r="W8" s="17"/>
      <c r="X8" s="17"/>
      <c r="Y8" s="17"/>
      <c r="Z8" s="17"/>
      <c r="AA8" s="17"/>
      <c r="AB8" s="18"/>
    </row>
    <row r="9" spans="2:37" ht="40.5" customHeight="1">
      <c r="B9" s="16"/>
      <c r="C9" s="417" t="s">
        <v>575</v>
      </c>
      <c r="D9" s="63" t="s">
        <v>586</v>
      </c>
      <c r="E9" s="63" t="s">
        <v>595</v>
      </c>
      <c r="F9" s="63" t="s">
        <v>596</v>
      </c>
      <c r="G9" s="63" t="s">
        <v>590</v>
      </c>
      <c r="H9" s="63" t="s">
        <v>591</v>
      </c>
      <c r="I9" s="63" t="s">
        <v>592</v>
      </c>
      <c r="J9" s="24" t="s">
        <v>141</v>
      </c>
      <c r="K9" s="18"/>
      <c r="M9" s="16"/>
      <c r="O9" s="27" t="s">
        <v>125</v>
      </c>
      <c r="P9" s="24" t="s">
        <v>110</v>
      </c>
      <c r="Q9" s="24" t="s">
        <v>111</v>
      </c>
      <c r="R9" s="24" t="s">
        <v>112</v>
      </c>
      <c r="S9" s="24" t="s">
        <v>113</v>
      </c>
      <c r="T9" s="24" t="s">
        <v>114</v>
      </c>
      <c r="U9" s="24" t="s">
        <v>115</v>
      </c>
      <c r="V9" s="24" t="s">
        <v>191</v>
      </c>
      <c r="W9" s="24" t="s">
        <v>192</v>
      </c>
      <c r="X9" s="24" t="s">
        <v>193</v>
      </c>
      <c r="Y9" s="24" t="s">
        <v>194</v>
      </c>
      <c r="Z9" s="24" t="s">
        <v>331</v>
      </c>
      <c r="AA9" s="27" t="s">
        <v>141</v>
      </c>
      <c r="AB9" s="18"/>
      <c r="AK9" s="12" t="s">
        <v>586</v>
      </c>
    </row>
    <row r="10" spans="2:37" ht="29.25" customHeight="1">
      <c r="B10" s="16"/>
      <c r="C10" s="27" t="s">
        <v>139</v>
      </c>
      <c r="D10" s="42"/>
      <c r="E10" s="42"/>
      <c r="F10" s="42"/>
      <c r="G10" s="42"/>
      <c r="H10" s="42"/>
      <c r="I10" s="42"/>
      <c r="J10" s="313" t="s">
        <v>597</v>
      </c>
      <c r="K10" s="18"/>
      <c r="M10" s="16"/>
      <c r="N10" s="17"/>
      <c r="O10" s="25" t="s">
        <v>630</v>
      </c>
      <c r="P10" s="425"/>
      <c r="Q10" s="425"/>
      <c r="R10" s="425"/>
      <c r="S10" s="425"/>
      <c r="T10" s="425"/>
      <c r="U10" s="425"/>
      <c r="V10" s="425"/>
      <c r="W10" s="425"/>
      <c r="X10" s="425"/>
      <c r="Y10" s="425"/>
      <c r="Z10" s="418"/>
      <c r="AA10" s="25" t="s">
        <v>589</v>
      </c>
      <c r="AB10" s="18"/>
      <c r="AK10" s="12" t="s">
        <v>620</v>
      </c>
    </row>
    <row r="11" spans="2:37" ht="28.5" customHeight="1">
      <c r="B11" s="123"/>
      <c r="C11" s="27" t="s">
        <v>265</v>
      </c>
      <c r="D11" s="42"/>
      <c r="E11" s="42"/>
      <c r="F11" s="42"/>
      <c r="G11" s="42"/>
      <c r="H11" s="42"/>
      <c r="I11" s="42"/>
      <c r="J11" s="24" t="s">
        <v>310</v>
      </c>
      <c r="K11" s="18"/>
      <c r="M11" s="16"/>
      <c r="N11" s="17"/>
      <c r="O11" s="27" t="s">
        <v>139</v>
      </c>
      <c r="P11" s="42"/>
      <c r="Q11" s="42"/>
      <c r="R11" s="42"/>
      <c r="S11" s="42"/>
      <c r="T11" s="42"/>
      <c r="U11" s="42"/>
      <c r="V11" s="42"/>
      <c r="W11" s="42"/>
      <c r="X11" s="42"/>
      <c r="Y11" s="42"/>
      <c r="Z11" s="124"/>
      <c r="AA11" s="125" t="s">
        <v>312</v>
      </c>
      <c r="AB11" s="18"/>
      <c r="AK11" s="12" t="s">
        <v>621</v>
      </c>
    </row>
    <row r="12" spans="2:37" ht="28.5" customHeight="1">
      <c r="B12" s="123"/>
      <c r="C12" s="27" t="s">
        <v>326</v>
      </c>
      <c r="D12" s="42"/>
      <c r="E12" s="42"/>
      <c r="F12" s="42"/>
      <c r="G12" s="42"/>
      <c r="H12" s="42"/>
      <c r="I12" s="42"/>
      <c r="J12" s="24" t="s">
        <v>318</v>
      </c>
      <c r="K12" s="18"/>
      <c r="M12" s="16"/>
      <c r="N12" s="17"/>
      <c r="O12" s="27" t="s">
        <v>265</v>
      </c>
      <c r="P12" s="42"/>
      <c r="Q12" s="42"/>
      <c r="R12" s="42"/>
      <c r="S12" s="42"/>
      <c r="T12" s="42"/>
      <c r="U12" s="42"/>
      <c r="V12" s="42"/>
      <c r="W12" s="42"/>
      <c r="X12" s="42"/>
      <c r="Y12" s="42"/>
      <c r="Z12" s="124"/>
      <c r="AA12" s="125" t="s">
        <v>310</v>
      </c>
      <c r="AB12" s="18"/>
      <c r="AK12" s="12" t="s">
        <v>622</v>
      </c>
    </row>
    <row r="13" spans="2:37" ht="28.5" customHeight="1">
      <c r="B13" s="123"/>
      <c r="C13" s="27" t="s">
        <v>22</v>
      </c>
      <c r="D13" s="42"/>
      <c r="E13" s="42"/>
      <c r="F13" s="42"/>
      <c r="G13" s="42"/>
      <c r="H13" s="42"/>
      <c r="I13" s="42"/>
      <c r="J13" s="24" t="s">
        <v>316</v>
      </c>
      <c r="K13" s="18"/>
      <c r="M13" s="16"/>
      <c r="N13" s="17"/>
      <c r="O13" s="27" t="s">
        <v>326</v>
      </c>
      <c r="P13" s="42"/>
      <c r="Q13" s="42"/>
      <c r="R13" s="42"/>
      <c r="S13" s="42"/>
      <c r="T13" s="42"/>
      <c r="U13" s="42"/>
      <c r="V13" s="42"/>
      <c r="W13" s="42"/>
      <c r="X13" s="42"/>
      <c r="Y13" s="42"/>
      <c r="Z13" s="124"/>
      <c r="AA13" s="125" t="s">
        <v>318</v>
      </c>
      <c r="AB13" s="18"/>
      <c r="AK13" s="12" t="s">
        <v>623</v>
      </c>
    </row>
    <row r="14" spans="2:37" ht="28.5" customHeight="1">
      <c r="B14" s="16"/>
      <c r="C14" s="27" t="s">
        <v>2</v>
      </c>
      <c r="D14" s="42"/>
      <c r="E14" s="42"/>
      <c r="F14" s="42"/>
      <c r="G14" s="42"/>
      <c r="H14" s="42"/>
      <c r="I14" s="42"/>
      <c r="J14" s="24" t="s">
        <v>314</v>
      </c>
      <c r="K14" s="18"/>
      <c r="M14" s="16"/>
      <c r="N14" s="17"/>
      <c r="O14" s="27" t="s">
        <v>22</v>
      </c>
      <c r="P14" s="42"/>
      <c r="Q14" s="42"/>
      <c r="R14" s="42"/>
      <c r="S14" s="42"/>
      <c r="T14" s="42"/>
      <c r="U14" s="42"/>
      <c r="V14" s="42"/>
      <c r="W14" s="42"/>
      <c r="X14" s="42"/>
      <c r="Y14" s="42"/>
      <c r="Z14" s="124"/>
      <c r="AA14" s="125" t="s">
        <v>316</v>
      </c>
      <c r="AB14" s="18"/>
      <c r="AK14" s="12" t="s">
        <v>624</v>
      </c>
    </row>
    <row r="15" spans="2:37" ht="28.5" customHeight="1">
      <c r="B15" s="16"/>
      <c r="C15" s="27" t="s">
        <v>26</v>
      </c>
      <c r="D15" s="42"/>
      <c r="E15" s="42"/>
      <c r="F15" s="42"/>
      <c r="G15" s="42"/>
      <c r="H15" s="42"/>
      <c r="I15" s="42"/>
      <c r="J15" s="24" t="s">
        <v>310</v>
      </c>
      <c r="K15" s="18"/>
      <c r="M15" s="16"/>
      <c r="N15" s="17"/>
      <c r="O15" s="27" t="s">
        <v>2</v>
      </c>
      <c r="P15" s="42"/>
      <c r="Q15" s="42"/>
      <c r="R15" s="42"/>
      <c r="S15" s="42"/>
      <c r="T15" s="42"/>
      <c r="U15" s="42"/>
      <c r="V15" s="42"/>
      <c r="W15" s="42"/>
      <c r="X15" s="42"/>
      <c r="Y15" s="42"/>
      <c r="Z15" s="124"/>
      <c r="AA15" s="125" t="s">
        <v>314</v>
      </c>
      <c r="AB15" s="18"/>
      <c r="AK15" s="12" t="s">
        <v>627</v>
      </c>
    </row>
    <row r="16" spans="2:37" ht="28.5" customHeight="1">
      <c r="B16" s="16"/>
      <c r="C16" s="27" t="s">
        <v>327</v>
      </c>
      <c r="D16" s="42"/>
      <c r="E16" s="42"/>
      <c r="F16" s="42"/>
      <c r="G16" s="42"/>
      <c r="H16" s="42"/>
      <c r="I16" s="42"/>
      <c r="J16" s="24" t="s">
        <v>318</v>
      </c>
      <c r="K16" s="18"/>
      <c r="M16" s="16"/>
      <c r="N16" s="17"/>
      <c r="O16" s="27" t="s">
        <v>26</v>
      </c>
      <c r="P16" s="42"/>
      <c r="Q16" s="42"/>
      <c r="R16" s="42"/>
      <c r="S16" s="42"/>
      <c r="T16" s="42"/>
      <c r="U16" s="42"/>
      <c r="V16" s="42"/>
      <c r="W16" s="42"/>
      <c r="X16" s="42"/>
      <c r="Y16" s="42"/>
      <c r="Z16" s="124"/>
      <c r="AA16" s="125" t="s">
        <v>310</v>
      </c>
      <c r="AB16" s="18"/>
      <c r="AK16" s="12" t="s">
        <v>628</v>
      </c>
    </row>
    <row r="17" spans="2:28" ht="28.5" customHeight="1">
      <c r="B17" s="16"/>
      <c r="C17" s="27" t="s">
        <v>594</v>
      </c>
      <c r="D17" s="24">
        <f>IF(D10="",IF('us1 '!G15="",IF('us1 '!G22="",'us1 '!G45,'us1 '!G22),'us1 '!G15),(A95^2+B95^2+C95^2+D95^2+J95^2+K95^2+L95^2)^0.5)</f>
      </c>
      <c r="E17" s="424">
        <f>IF(E10="","",(A124^2+B124^2+C124^2+D124^2+J124^2+K124^2+L124^2)^0.5)</f>
      </c>
      <c r="F17" s="424">
        <f>IF(F10="","",(A125^2+B125^2+C125^2+D125^2+J125^2+K125^2+L125^2)^0.5)</f>
      </c>
      <c r="G17" s="136">
        <f>IF(G10="",IF('us1 '!H15="",IF('us1 '!H22="",'us1 '!H45,'us1 '!H22),'us1 '!H15),(A123^2+B123^2+C123^2+D123^2+J123^2+K123^2+L123^2)^0.5)</f>
      </c>
      <c r="H17" s="424">
        <f>IF(H10="","",(A126^2+B126^2+C126^2+D126^2+J126^2+K126^2+L126^2)^0.5)</f>
      </c>
      <c r="I17" s="424">
        <f>IF(I10="","",(A127^2+B127^2+C127^2+D127^2+J127^2+K127^2+L127^2)^0.5)</f>
      </c>
      <c r="J17" s="24" t="s">
        <v>335</v>
      </c>
      <c r="K17" s="18"/>
      <c r="M17" s="16"/>
      <c r="N17" s="17"/>
      <c r="O17" s="27" t="s">
        <v>327</v>
      </c>
      <c r="P17" s="42"/>
      <c r="Q17" s="42"/>
      <c r="R17" s="42"/>
      <c r="S17" s="42"/>
      <c r="T17" s="42"/>
      <c r="U17" s="42"/>
      <c r="V17" s="42"/>
      <c r="W17" s="42"/>
      <c r="X17" s="42"/>
      <c r="Y17" s="42"/>
      <c r="Z17" s="124"/>
      <c r="AA17" s="125" t="s">
        <v>318</v>
      </c>
      <c r="AB17" s="18"/>
    </row>
    <row r="18" spans="2:32" ht="28.5" customHeight="1">
      <c r="B18" s="16"/>
      <c r="C18" s="67" t="s">
        <v>632</v>
      </c>
      <c r="D18" s="126">
        <f>IF('us1 '!G13="",IF('us1 '!G19="",'us1 '!G44,'us1 '!G19),'us1 '!G13)</f>
      </c>
      <c r="E18" s="425"/>
      <c r="F18" s="425"/>
      <c r="G18" s="421">
        <f>IF('us1 '!H13="",IF('us1 '!H19="",'us1 '!H44,'us1 '!H19),'us1 '!H13)</f>
      </c>
      <c r="H18" s="425"/>
      <c r="I18" s="425"/>
      <c r="J18" s="419" t="s">
        <v>599</v>
      </c>
      <c r="K18" s="127"/>
      <c r="M18" s="16"/>
      <c r="N18" s="17"/>
      <c r="O18" s="27" t="str">
        <f>M7</f>
        <v>us4/S4（検量線標準液の相対標準不確かさ）</v>
      </c>
      <c r="P18" s="24">
        <f>IF(P10="","",(A103^2+B103^2+C103^2+D103^2+J103^2+K103^2+L103^2)^0.5)</f>
      </c>
      <c r="Q18" s="24">
        <f>IF(Q10="","",(A104^2+B104^2+C104^2+D104^2+J104^2+K104^2+L104^2)^0.5)</f>
      </c>
      <c r="R18" s="24">
        <f>IF(R10="","",(A105^2+B105^2+C105^2+D105^2+J105^2+K105^2+L105^2)^0.5)</f>
      </c>
      <c r="S18" s="24">
        <f>IF(S10="","",(A106^2+B106^2+C106^2+D106^2+J106^2+K106^2+L106^2)^0.5)</f>
      </c>
      <c r="T18" s="24">
        <f>IF(T10="","",(A107^2+B107^2+C107^2+D107^2+J107^2+K107^2+L107^2)^0.5)</f>
      </c>
      <c r="U18" s="24">
        <f>IF(U10="","",(A108^2+B108^2+C108^2+D108^2+J108^2+K108^2+L108^2)^0.5)</f>
      </c>
      <c r="V18" s="24">
        <f>IF(V10="","",(A109^2+B109^2+C109^2+D109^2+J109^2+K109^2+L109^2)^0.5)</f>
      </c>
      <c r="W18" s="24">
        <f>IF(W10="","",(A110^2+B110^2+C110^2+D110^2+J110^2+K110^2+L110^2)^0.5)</f>
      </c>
      <c r="X18" s="24">
        <f>IF(X10="","",(A111^2+B111^2+C111^2+D111^2+J111^2+K111^2+L111^2)^0.5)</f>
      </c>
      <c r="Y18" s="24">
        <f>IF(Y10="","",(A112^2+B112^2+C112^2+D112^2+J112^2+K112^2+L112^2)^0.5)</f>
      </c>
      <c r="Z18" s="80">
        <f>IF(P18="","",MAX(P18:Y18))</f>
      </c>
      <c r="AA18" s="27" t="s">
        <v>334</v>
      </c>
      <c r="AB18" s="127"/>
      <c r="AC18" s="128"/>
      <c r="AD18" s="17"/>
      <c r="AE18" s="17"/>
      <c r="AF18" s="17"/>
    </row>
    <row r="19" spans="2:28" ht="28.5" customHeight="1">
      <c r="B19" s="16"/>
      <c r="C19" s="19" t="s">
        <v>325</v>
      </c>
      <c r="D19" s="80">
        <f>IF(D10="",IF('us1 '!G13="",IF('us1 '!G19="",'us1 '!G44,'us1 '!G19),'us1 '!G13),D18*D10/D14)</f>
      </c>
      <c r="E19" s="80">
        <f>IF(E18="","",IF(E18=AK22,D19*E10/E14,IF(E18=AK23,D32*E10/E14,IF(E18=AK24,D45*E10/E14,IF(E18=AK25,D58*E10/E14,IF(E18=AK26,D71*E10/E14,D18*E10/E14))))))</f>
      </c>
      <c r="F19" s="80">
        <f>IF(F18="","",IF(F18=AL22,E19*F10/F14,IF(F18=AL23,E32*F10/F14,IF(F18=AL24,E45*F10/F14,IF(F18=AL25,E58*F10/F14,IF(F18=AL26,E71*F10/F14,D18*F10/F14))))))</f>
      </c>
      <c r="G19" s="80">
        <f>IF(G10="",IF('us1 '!H13="",IF('us1 '!H19="",'us1 '!H44,'us1 '!H19),'us1 '!H13),G18*G10/G14)</f>
      </c>
      <c r="H19" s="80">
        <f>IF(H18="","",IF(H18=AM22,G19*H10/H14,IF(H18=AM23,G32*H10/H14,IF(H18=AM24,G45*H10/H14,IF(H18=AM25,G58*H10/H14,IF(H18=AM26,G71*H10/H14,G18*H10/H14))))))</f>
      </c>
      <c r="I19" s="80">
        <f>IF(I18="","",IF(I18=AN22,H19*I10/I14,IF(I18=AN23,H32*I10/I14,IF(I18=AN24,H45*I10/I14,IF(I18=AN25,H58*I10/I14,IF(I18=AN26,H71*I10/I14,G18*I10/I14))))))</f>
      </c>
      <c r="J19" s="126" t="s">
        <v>324</v>
      </c>
      <c r="K19" s="127"/>
      <c r="M19" s="16"/>
      <c r="N19" s="17"/>
      <c r="O19" s="27" t="s">
        <v>161</v>
      </c>
      <c r="P19" s="364">
        <f aca="true" t="shared" si="0" ref="P19:Y19">IF(P10="","",IF(P$10=$AK$16,$G$71*P$11/P$15,IF(P$10=$AK$10,$E$71*P$11/P$15,IF(P$10=$AK$11,$F$71*P$11/P$15,IF(P$10=$AK$12,$G$71*P$11/P$15,IF(P$10=$AK$13,$H$71*P$11/P$15,IF(P$10=$AK$14,$I$71*P$11/P$15,$D$71*P$11/P$15)))))))</f>
      </c>
      <c r="Q19" s="364">
        <f t="shared" si="0"/>
      </c>
      <c r="R19" s="364">
        <f t="shared" si="0"/>
      </c>
      <c r="S19" s="364">
        <f t="shared" si="0"/>
      </c>
      <c r="T19" s="364">
        <f t="shared" si="0"/>
      </c>
      <c r="U19" s="364">
        <f t="shared" si="0"/>
      </c>
      <c r="V19" s="364">
        <f t="shared" si="0"/>
      </c>
      <c r="W19" s="364">
        <f t="shared" si="0"/>
      </c>
      <c r="X19" s="364">
        <f t="shared" si="0"/>
      </c>
      <c r="Y19" s="364">
        <f t="shared" si="0"/>
      </c>
      <c r="Z19" s="129"/>
      <c r="AA19" s="27" t="s">
        <v>404</v>
      </c>
      <c r="AB19" s="18"/>
    </row>
    <row r="20" spans="2:28" ht="28.5" customHeight="1">
      <c r="B20" s="420" t="s">
        <v>577</v>
      </c>
      <c r="C20" s="17"/>
      <c r="D20" s="36"/>
      <c r="E20" s="36"/>
      <c r="F20" s="36"/>
      <c r="G20" s="36"/>
      <c r="H20" s="36"/>
      <c r="I20" s="36"/>
      <c r="J20" s="36"/>
      <c r="K20" s="127"/>
      <c r="M20" s="16"/>
      <c r="N20" s="17"/>
      <c r="O20" s="27" t="s">
        <v>168</v>
      </c>
      <c r="P20" s="24">
        <f aca="true" t="shared" si="1" ref="P20:Y20">IF(P19="","",P19*P18)</f>
      </c>
      <c r="Q20" s="24">
        <f t="shared" si="1"/>
      </c>
      <c r="R20" s="24">
        <f t="shared" si="1"/>
      </c>
      <c r="S20" s="24">
        <f t="shared" si="1"/>
      </c>
      <c r="T20" s="24">
        <f t="shared" si="1"/>
      </c>
      <c r="U20" s="24">
        <f t="shared" si="1"/>
      </c>
      <c r="V20" s="24">
        <f t="shared" si="1"/>
      </c>
      <c r="W20" s="24">
        <f t="shared" si="1"/>
      </c>
      <c r="X20" s="24">
        <f t="shared" si="1"/>
      </c>
      <c r="Y20" s="24">
        <f t="shared" si="1"/>
      </c>
      <c r="Z20" s="24"/>
      <c r="AA20" s="27"/>
      <c r="AB20" s="18"/>
    </row>
    <row r="21" spans="2:28" ht="23.25" customHeight="1">
      <c r="B21" s="123" t="s">
        <v>576</v>
      </c>
      <c r="C21" s="95"/>
      <c r="D21" s="36"/>
      <c r="E21" s="36"/>
      <c r="F21" s="36"/>
      <c r="G21" s="36"/>
      <c r="H21" s="36"/>
      <c r="I21" s="36"/>
      <c r="J21" s="36"/>
      <c r="K21" s="127"/>
      <c r="M21" s="16"/>
      <c r="N21" s="17"/>
      <c r="O21" s="17"/>
      <c r="P21" s="17"/>
      <c r="Q21" s="17"/>
      <c r="R21" s="17"/>
      <c r="S21" s="17"/>
      <c r="T21" s="17"/>
      <c r="U21" s="17"/>
      <c r="V21" s="17"/>
      <c r="W21" s="17"/>
      <c r="X21" s="17"/>
      <c r="Y21" s="17"/>
      <c r="Z21" s="130"/>
      <c r="AA21" s="17"/>
      <c r="AB21" s="18"/>
    </row>
    <row r="22" spans="2:40" ht="40.5" customHeight="1">
      <c r="B22" s="16"/>
      <c r="C22" s="417" t="s">
        <v>575</v>
      </c>
      <c r="D22" s="63" t="s">
        <v>586</v>
      </c>
      <c r="E22" s="63" t="s">
        <v>595</v>
      </c>
      <c r="F22" s="63" t="s">
        <v>596</v>
      </c>
      <c r="G22" s="63" t="s">
        <v>590</v>
      </c>
      <c r="H22" s="63" t="s">
        <v>591</v>
      </c>
      <c r="I22" s="63" t="s">
        <v>592</v>
      </c>
      <c r="J22" s="24" t="s">
        <v>141</v>
      </c>
      <c r="K22" s="127"/>
      <c r="M22" s="123" t="s">
        <v>120</v>
      </c>
      <c r="O22" s="27" t="s">
        <v>125</v>
      </c>
      <c r="P22" s="131" t="s">
        <v>122</v>
      </c>
      <c r="Q22" s="131" t="s">
        <v>124</v>
      </c>
      <c r="R22" s="132" t="s">
        <v>141</v>
      </c>
      <c r="S22" s="133"/>
      <c r="T22" s="134"/>
      <c r="U22" s="17"/>
      <c r="V22" s="17"/>
      <c r="W22" s="17"/>
      <c r="X22" s="17"/>
      <c r="Y22" s="17"/>
      <c r="Z22" s="17"/>
      <c r="AA22" s="17"/>
      <c r="AB22" s="18"/>
      <c r="AK22" s="426" t="s">
        <v>600</v>
      </c>
      <c r="AL22" s="12" t="s">
        <v>605</v>
      </c>
      <c r="AM22" s="12" t="s">
        <v>610</v>
      </c>
      <c r="AN22" s="12" t="s">
        <v>615</v>
      </c>
    </row>
    <row r="23" spans="2:40" ht="28.5" customHeight="1">
      <c r="B23" s="16"/>
      <c r="C23" s="27" t="s">
        <v>139</v>
      </c>
      <c r="D23" s="42"/>
      <c r="E23" s="42"/>
      <c r="F23" s="42"/>
      <c r="G23" s="42"/>
      <c r="H23" s="42"/>
      <c r="I23" s="42"/>
      <c r="J23" s="360" t="s">
        <v>385</v>
      </c>
      <c r="K23" s="127"/>
      <c r="M23" s="16"/>
      <c r="N23" s="17"/>
      <c r="O23" s="25" t="s">
        <v>630</v>
      </c>
      <c r="P23" s="425"/>
      <c r="Q23" s="425"/>
      <c r="R23" s="25" t="s">
        <v>629</v>
      </c>
      <c r="S23" s="104"/>
      <c r="T23" s="105"/>
      <c r="U23" s="17"/>
      <c r="V23" s="17"/>
      <c r="W23" s="17"/>
      <c r="X23" s="17"/>
      <c r="Y23" s="17"/>
      <c r="Z23" s="17"/>
      <c r="AA23" s="17"/>
      <c r="AB23" s="18"/>
      <c r="AK23" s="426" t="s">
        <v>601</v>
      </c>
      <c r="AL23" s="12" t="s">
        <v>606</v>
      </c>
      <c r="AM23" s="12" t="s">
        <v>611</v>
      </c>
      <c r="AN23" s="12" t="s">
        <v>616</v>
      </c>
    </row>
    <row r="24" spans="2:40" ht="28.5" customHeight="1">
      <c r="B24" s="16"/>
      <c r="C24" s="27" t="s">
        <v>140</v>
      </c>
      <c r="D24" s="42"/>
      <c r="E24" s="42"/>
      <c r="F24" s="42"/>
      <c r="G24" s="42"/>
      <c r="H24" s="42"/>
      <c r="I24" s="42"/>
      <c r="J24" s="24" t="s">
        <v>310</v>
      </c>
      <c r="K24" s="127"/>
      <c r="M24" s="16"/>
      <c r="N24" s="17"/>
      <c r="O24" s="27" t="s">
        <v>139</v>
      </c>
      <c r="P24" s="42"/>
      <c r="Q24" s="42"/>
      <c r="R24" s="135" t="s">
        <v>312</v>
      </c>
      <c r="S24" s="133"/>
      <c r="T24" s="134"/>
      <c r="U24" s="17"/>
      <c r="V24" s="17"/>
      <c r="W24" s="17"/>
      <c r="X24" s="17"/>
      <c r="Y24" s="17"/>
      <c r="Z24" s="17"/>
      <c r="AA24" s="17"/>
      <c r="AB24" s="18"/>
      <c r="AK24" s="426" t="s">
        <v>602</v>
      </c>
      <c r="AL24" s="12" t="s">
        <v>607</v>
      </c>
      <c r="AM24" s="12" t="s">
        <v>612</v>
      </c>
      <c r="AN24" s="12" t="s">
        <v>617</v>
      </c>
    </row>
    <row r="25" spans="2:40" ht="28.5" customHeight="1">
      <c r="B25" s="16"/>
      <c r="C25" s="27" t="s">
        <v>326</v>
      </c>
      <c r="D25" s="42"/>
      <c r="E25" s="42"/>
      <c r="F25" s="42"/>
      <c r="G25" s="42"/>
      <c r="H25" s="42"/>
      <c r="I25" s="42"/>
      <c r="J25" s="24" t="s">
        <v>318</v>
      </c>
      <c r="K25" s="127"/>
      <c r="M25" s="16"/>
      <c r="N25" s="17"/>
      <c r="O25" s="27" t="s">
        <v>265</v>
      </c>
      <c r="P25" s="42"/>
      <c r="Q25" s="42"/>
      <c r="R25" s="135" t="s">
        <v>310</v>
      </c>
      <c r="S25" s="133"/>
      <c r="T25" s="134"/>
      <c r="U25" s="17"/>
      <c r="V25" s="17"/>
      <c r="W25" s="17"/>
      <c r="X25" s="17"/>
      <c r="Y25" s="17"/>
      <c r="Z25" s="17"/>
      <c r="AA25" s="17"/>
      <c r="AB25" s="18"/>
      <c r="AK25" s="426" t="s">
        <v>603</v>
      </c>
      <c r="AL25" s="12" t="s">
        <v>608</v>
      </c>
      <c r="AM25" s="12" t="s">
        <v>613</v>
      </c>
      <c r="AN25" s="12" t="s">
        <v>618</v>
      </c>
    </row>
    <row r="26" spans="2:40" ht="28.5" customHeight="1">
      <c r="B26" s="16"/>
      <c r="C26" s="27" t="s">
        <v>22</v>
      </c>
      <c r="D26" s="42"/>
      <c r="E26" s="42"/>
      <c r="F26" s="42"/>
      <c r="G26" s="42"/>
      <c r="H26" s="42"/>
      <c r="I26" s="42"/>
      <c r="J26" s="24" t="s">
        <v>316</v>
      </c>
      <c r="K26" s="127"/>
      <c r="M26" s="16"/>
      <c r="N26" s="17"/>
      <c r="O26" s="27" t="s">
        <v>326</v>
      </c>
      <c r="P26" s="42"/>
      <c r="Q26" s="42"/>
      <c r="R26" s="135" t="s">
        <v>318</v>
      </c>
      <c r="S26" s="133"/>
      <c r="T26" s="134"/>
      <c r="U26" s="17"/>
      <c r="V26" s="17"/>
      <c r="W26" s="17"/>
      <c r="X26" s="17"/>
      <c r="Y26" s="17"/>
      <c r="Z26" s="17"/>
      <c r="AA26" s="17"/>
      <c r="AB26" s="18"/>
      <c r="AK26" s="426" t="s">
        <v>604</v>
      </c>
      <c r="AL26" s="12" t="s">
        <v>609</v>
      </c>
      <c r="AM26" s="12" t="s">
        <v>614</v>
      </c>
      <c r="AN26" s="12" t="s">
        <v>619</v>
      </c>
    </row>
    <row r="27" spans="2:40" ht="28.5" customHeight="1">
      <c r="B27" s="16"/>
      <c r="C27" s="27" t="s">
        <v>2</v>
      </c>
      <c r="D27" s="42"/>
      <c r="E27" s="42"/>
      <c r="F27" s="42"/>
      <c r="G27" s="42"/>
      <c r="H27" s="42"/>
      <c r="I27" s="42"/>
      <c r="J27" s="24" t="s">
        <v>314</v>
      </c>
      <c r="K27" s="127"/>
      <c r="M27" s="16"/>
      <c r="N27" s="17"/>
      <c r="O27" s="27" t="s">
        <v>22</v>
      </c>
      <c r="P27" s="42"/>
      <c r="Q27" s="42"/>
      <c r="R27" s="135" t="s">
        <v>316</v>
      </c>
      <c r="S27" s="133"/>
      <c r="T27" s="134"/>
      <c r="U27" s="17"/>
      <c r="V27" s="17"/>
      <c r="W27" s="17"/>
      <c r="X27" s="17"/>
      <c r="Y27" s="17"/>
      <c r="Z27" s="17"/>
      <c r="AA27" s="17"/>
      <c r="AB27" s="18"/>
      <c r="AK27" s="12" t="s">
        <v>633</v>
      </c>
      <c r="AL27" s="12" t="s">
        <v>634</v>
      </c>
      <c r="AM27" s="12" t="s">
        <v>635</v>
      </c>
      <c r="AN27" s="12" t="s">
        <v>636</v>
      </c>
    </row>
    <row r="28" spans="2:28" ht="28.5" customHeight="1">
      <c r="B28" s="16"/>
      <c r="C28" s="27" t="s">
        <v>26</v>
      </c>
      <c r="D28" s="42"/>
      <c r="E28" s="42"/>
      <c r="F28" s="42"/>
      <c r="G28" s="42"/>
      <c r="H28" s="42"/>
      <c r="I28" s="42"/>
      <c r="J28" s="24" t="s">
        <v>310</v>
      </c>
      <c r="K28" s="127"/>
      <c r="M28" s="16"/>
      <c r="N28" s="17"/>
      <c r="O28" s="27" t="s">
        <v>2</v>
      </c>
      <c r="P28" s="42"/>
      <c r="Q28" s="42"/>
      <c r="R28" s="135" t="s">
        <v>314</v>
      </c>
      <c r="S28" s="133"/>
      <c r="T28" s="134"/>
      <c r="U28" s="17"/>
      <c r="V28" s="17"/>
      <c r="W28" s="17"/>
      <c r="X28" s="17"/>
      <c r="Y28" s="17"/>
      <c r="Z28" s="17"/>
      <c r="AA28" s="17"/>
      <c r="AB28" s="18"/>
    </row>
    <row r="29" spans="2:28" ht="28.5" customHeight="1">
      <c r="B29" s="16"/>
      <c r="C29" s="27" t="s">
        <v>327</v>
      </c>
      <c r="D29" s="42"/>
      <c r="E29" s="42"/>
      <c r="F29" s="42"/>
      <c r="G29" s="42"/>
      <c r="H29" s="42"/>
      <c r="I29" s="42"/>
      <c r="J29" s="24" t="s">
        <v>318</v>
      </c>
      <c r="K29" s="127"/>
      <c r="M29" s="16"/>
      <c r="N29" s="17"/>
      <c r="O29" s="27" t="s">
        <v>26</v>
      </c>
      <c r="P29" s="42"/>
      <c r="Q29" s="42"/>
      <c r="R29" s="135" t="s">
        <v>310</v>
      </c>
      <c r="S29" s="133"/>
      <c r="T29" s="134"/>
      <c r="U29" s="17"/>
      <c r="V29" s="17"/>
      <c r="W29" s="17"/>
      <c r="X29" s="17"/>
      <c r="Y29" s="17"/>
      <c r="Z29" s="17"/>
      <c r="AA29" s="17"/>
      <c r="AB29" s="18"/>
    </row>
    <row r="30" spans="2:28" ht="28.5" customHeight="1">
      <c r="B30" s="16"/>
      <c r="C30" s="27" t="s">
        <v>594</v>
      </c>
      <c r="D30" s="24">
        <f>IF(D23="",D17,(($A98^2+$B98^2+$C98^2+$D98^2+$J98^2+$K98^2+$L98^2)^0.5))</f>
      </c>
      <c r="E30" s="24">
        <f>IF(E23="",E17,(($A128^2+$B128^2+$C128^2+$D128^2+$J128^2+$K128^2+$L128^2)^0.5))</f>
      </c>
      <c r="F30" s="24">
        <f>IF(F23="",F17,(($A129^2+$B129^2+$C129^2+$D129^2+$J129^2+$K129^2+$L129^2)^0.5))</f>
      </c>
      <c r="G30" s="24">
        <f>IF(G23="",G17,(($A130^2+$B130^2+$C130^2+$D130^2+$J130^2+$K130^2+$L130^2)^0.5))</f>
      </c>
      <c r="H30" s="24">
        <f>IF(H23="",H17,(($A131^2+$B131^2+$C131^2+$D131^2+$J131^2+$K131^2+$L131^2)^0.5))</f>
      </c>
      <c r="I30" s="24">
        <f>IF(I23="",I17,(($A132^2+$B132^2+$C132^2+$D132^2+$J132^2+$K132^2+$L132^2)^0.5))</f>
      </c>
      <c r="J30" s="24" t="s">
        <v>328</v>
      </c>
      <c r="K30" s="127"/>
      <c r="M30" s="16"/>
      <c r="N30" s="17"/>
      <c r="O30" s="27" t="s">
        <v>327</v>
      </c>
      <c r="P30" s="42"/>
      <c r="Q30" s="42"/>
      <c r="R30" s="135" t="s">
        <v>318</v>
      </c>
      <c r="S30" s="133"/>
      <c r="T30" s="134"/>
      <c r="U30" s="17"/>
      <c r="V30" s="17"/>
      <c r="W30" s="17"/>
      <c r="X30" s="17"/>
      <c r="Y30" s="17"/>
      <c r="Z30" s="17"/>
      <c r="AA30" s="17"/>
      <c r="AB30" s="18"/>
    </row>
    <row r="31" spans="2:28" ht="28.5" customHeight="1">
      <c r="B31" s="16"/>
      <c r="C31" s="19" t="s">
        <v>127</v>
      </c>
      <c r="D31" s="136" t="str">
        <f aca="true" t="shared" si="2" ref="D31:I31">IF(D23=""," ",D19)</f>
        <v> </v>
      </c>
      <c r="E31" s="136" t="str">
        <f t="shared" si="2"/>
        <v> </v>
      </c>
      <c r="F31" s="136" t="str">
        <f t="shared" si="2"/>
        <v> </v>
      </c>
      <c r="G31" s="136" t="str">
        <f t="shared" si="2"/>
        <v> </v>
      </c>
      <c r="H31" s="136" t="str">
        <f t="shared" si="2"/>
        <v> </v>
      </c>
      <c r="I31" s="136" t="str">
        <f t="shared" si="2"/>
        <v> </v>
      </c>
      <c r="J31" s="137" t="s">
        <v>593</v>
      </c>
      <c r="K31" s="127"/>
      <c r="M31" s="16"/>
      <c r="N31" s="17"/>
      <c r="O31" s="27" t="str">
        <f>M7</f>
        <v>us4/S4（検量線標準液の相対標準不確かさ）</v>
      </c>
      <c r="P31" s="24">
        <f>IF(P23="","",(A116^2+B116^2+C116^2+D116^2+J116^2+K116^2+L116^2)^0.5)</f>
      </c>
      <c r="Q31" s="24">
        <f>IF(Q23="","",(A117^2+B117^2+C117^2+D117^2+J117^2+K117^2+L117^2)^0.5)</f>
      </c>
      <c r="R31" s="132" t="s">
        <v>337</v>
      </c>
      <c r="S31" s="133"/>
      <c r="T31" s="134"/>
      <c r="U31" s="17"/>
      <c r="V31" s="17"/>
      <c r="W31" s="17"/>
      <c r="X31" s="17"/>
      <c r="Y31" s="17"/>
      <c r="Z31" s="17"/>
      <c r="AA31" s="17"/>
      <c r="AB31" s="18"/>
    </row>
    <row r="32" spans="2:28" ht="28.5" customHeight="1">
      <c r="B32" s="16"/>
      <c r="C32" s="19" t="s">
        <v>126</v>
      </c>
      <c r="D32" s="80">
        <f aca="true" t="shared" si="3" ref="D32:I32">IF(D$23="",D$19,D$31*D$23/D$27)</f>
      </c>
      <c r="E32" s="80">
        <f t="shared" si="3"/>
      </c>
      <c r="F32" s="80">
        <f t="shared" si="3"/>
      </c>
      <c r="G32" s="80">
        <f t="shared" si="3"/>
      </c>
      <c r="H32" s="80">
        <f t="shared" si="3"/>
      </c>
      <c r="I32" s="80">
        <f t="shared" si="3"/>
      </c>
      <c r="J32" s="126" t="s">
        <v>324</v>
      </c>
      <c r="K32" s="127"/>
      <c r="M32" s="16"/>
      <c r="N32" s="17"/>
      <c r="O32" s="27" t="str">
        <f>O19</f>
        <v>検量線標準液濃度(mg/L)</v>
      </c>
      <c r="P32" s="364">
        <f>IF(P23="","",IF(P$23=$AK$16,$G$71*P$24/P$28,IF(P$23=$AK$10,$E$71*P$24/P$28,IF(P$23=$AK$11,$F$71*P$24/P$28,IF(P$23=$AK$12,$G$71*P$24/P$28,IF(P$23=$AK$13,$H$71*P$24/P$28,IF(P$23=$AK$14,$I$71*P$24/P$28,$D$71*P$24/P$28)))))))</f>
      </c>
      <c r="Q32" s="364">
        <f>IF(Q23="","",IF(Q$23=$AK$16,$G$71*Q$24/Q$28,IF(Q$23=$AK$10,$E$71*Q$24/Q$28,IF(Q$23=$AK$11,$F$71*Q$24/Q$28,IF(Q$23=$AK$12,$G$71*Q$24/Q$28,IF(Q$23=$AK$13,$H$71*Q$24/Q$28,IF(Q$23=$AK$14,$I$71*Q$24/Q$28,$D$71*Q$24/Q$28)))))))</f>
      </c>
      <c r="R32" s="132" t="s">
        <v>403</v>
      </c>
      <c r="S32" s="133"/>
      <c r="T32" s="134"/>
      <c r="U32" s="17"/>
      <c r="V32" s="17"/>
      <c r="W32" s="17"/>
      <c r="X32" s="17"/>
      <c r="Y32" s="17"/>
      <c r="Z32" s="17"/>
      <c r="AA32" s="17"/>
      <c r="AB32" s="18"/>
    </row>
    <row r="33" spans="2:28" ht="28.5" customHeight="1">
      <c r="B33" s="420" t="s">
        <v>584</v>
      </c>
      <c r="C33" s="17"/>
      <c r="D33" s="36"/>
      <c r="E33" s="36"/>
      <c r="F33" s="36"/>
      <c r="G33" s="36"/>
      <c r="H33" s="36"/>
      <c r="I33" s="36"/>
      <c r="J33" s="36"/>
      <c r="K33" s="127"/>
      <c r="M33" s="16"/>
      <c r="N33" s="17"/>
      <c r="O33" s="27" t="str">
        <f>O20</f>
        <v>検量線標準液濃度の不確かさ(mg/L)</v>
      </c>
      <c r="P33" s="364">
        <f>IF(P32="","",P32*P31)</f>
      </c>
      <c r="Q33" s="364">
        <f>IF(Q32="","",Q32*Q31)</f>
      </c>
      <c r="R33" s="132" t="s">
        <v>332</v>
      </c>
      <c r="S33" s="133"/>
      <c r="T33" s="134"/>
      <c r="U33" s="17"/>
      <c r="V33" s="17"/>
      <c r="W33" s="17"/>
      <c r="X33" s="17"/>
      <c r="Y33" s="17"/>
      <c r="Z33" s="17"/>
      <c r="AA33" s="17"/>
      <c r="AB33" s="18"/>
    </row>
    <row r="34" spans="2:28" ht="28.5" customHeight="1">
      <c r="B34" s="123" t="s">
        <v>583</v>
      </c>
      <c r="C34" s="95"/>
      <c r="D34" s="36"/>
      <c r="E34" s="36"/>
      <c r="F34" s="36"/>
      <c r="G34" s="36"/>
      <c r="H34" s="36"/>
      <c r="I34" s="36"/>
      <c r="J34" s="36"/>
      <c r="K34" s="127"/>
      <c r="M34" s="16"/>
      <c r="N34" s="17"/>
      <c r="O34" s="17"/>
      <c r="P34" s="17"/>
      <c r="Q34" s="17"/>
      <c r="R34" s="17"/>
      <c r="S34" s="17"/>
      <c r="T34" s="17"/>
      <c r="U34" s="17"/>
      <c r="V34" s="17"/>
      <c r="W34" s="17"/>
      <c r="X34" s="17"/>
      <c r="Y34" s="17"/>
      <c r="Z34" s="17"/>
      <c r="AA34" s="17"/>
      <c r="AB34" s="18"/>
    </row>
    <row r="35" spans="2:28" ht="40.5" customHeight="1">
      <c r="B35" s="16"/>
      <c r="C35" s="417" t="s">
        <v>575</v>
      </c>
      <c r="D35" s="63" t="s">
        <v>586</v>
      </c>
      <c r="E35" s="63" t="s">
        <v>595</v>
      </c>
      <c r="F35" s="63" t="s">
        <v>596</v>
      </c>
      <c r="G35" s="63" t="s">
        <v>590</v>
      </c>
      <c r="H35" s="63" t="s">
        <v>591</v>
      </c>
      <c r="I35" s="63" t="s">
        <v>592</v>
      </c>
      <c r="J35" s="24" t="s">
        <v>141</v>
      </c>
      <c r="K35" s="127"/>
      <c r="M35" s="16"/>
      <c r="N35" s="17"/>
      <c r="O35" s="17"/>
      <c r="P35" s="17"/>
      <c r="Q35" s="17"/>
      <c r="R35" s="17"/>
      <c r="S35" s="17"/>
      <c r="T35" s="17"/>
      <c r="U35" s="17"/>
      <c r="V35" s="17"/>
      <c r="W35" s="17"/>
      <c r="X35" s="17"/>
      <c r="Y35" s="23"/>
      <c r="Z35" s="17"/>
      <c r="AA35" s="17"/>
      <c r="AB35" s="18"/>
    </row>
    <row r="36" spans="2:28" ht="28.5" customHeight="1">
      <c r="B36" s="16"/>
      <c r="C36" s="27" t="s">
        <v>139</v>
      </c>
      <c r="D36" s="42"/>
      <c r="E36" s="42"/>
      <c r="F36" s="42"/>
      <c r="G36" s="42"/>
      <c r="H36" s="42"/>
      <c r="I36" s="42"/>
      <c r="J36" s="360" t="s">
        <v>392</v>
      </c>
      <c r="K36" s="127"/>
      <c r="M36" s="123" t="s">
        <v>121</v>
      </c>
      <c r="O36" s="17"/>
      <c r="P36" s="17"/>
      <c r="Q36" s="17"/>
      <c r="R36" s="17"/>
      <c r="S36" s="17"/>
      <c r="T36" s="17"/>
      <c r="U36" s="17"/>
      <c r="V36" s="17"/>
      <c r="W36" s="17"/>
      <c r="X36" s="17"/>
      <c r="Y36" s="23"/>
      <c r="Z36" s="17"/>
      <c r="AA36" s="17"/>
      <c r="AB36" s="18"/>
    </row>
    <row r="37" spans="2:28" ht="28.5" customHeight="1">
      <c r="B37" s="16"/>
      <c r="C37" s="27" t="s">
        <v>140</v>
      </c>
      <c r="D37" s="42"/>
      <c r="E37" s="42"/>
      <c r="F37" s="42"/>
      <c r="G37" s="42"/>
      <c r="H37" s="42"/>
      <c r="I37" s="42"/>
      <c r="J37" s="24" t="s">
        <v>310</v>
      </c>
      <c r="K37" s="127"/>
      <c r="M37" s="16"/>
      <c r="N37" s="17"/>
      <c r="O37" s="27" t="s">
        <v>125</v>
      </c>
      <c r="P37" s="24" t="s">
        <v>123</v>
      </c>
      <c r="Q37" s="132" t="s">
        <v>141</v>
      </c>
      <c r="R37" s="104"/>
      <c r="S37" s="105"/>
      <c r="T37" s="17"/>
      <c r="U37" s="17"/>
      <c r="V37" s="17"/>
      <c r="W37" s="17"/>
      <c r="X37" s="17"/>
      <c r="Y37" s="23"/>
      <c r="Z37" s="17"/>
      <c r="AA37" s="17"/>
      <c r="AB37" s="18"/>
    </row>
    <row r="38" spans="2:28" ht="28.5" customHeight="1">
      <c r="B38" s="16"/>
      <c r="C38" s="27" t="s">
        <v>326</v>
      </c>
      <c r="D38" s="42"/>
      <c r="E38" s="42"/>
      <c r="F38" s="42"/>
      <c r="G38" s="42"/>
      <c r="H38" s="42"/>
      <c r="I38" s="42"/>
      <c r="J38" s="24" t="s">
        <v>318</v>
      </c>
      <c r="K38" s="127"/>
      <c r="M38" s="16"/>
      <c r="N38" s="17"/>
      <c r="O38" s="27" t="s">
        <v>139</v>
      </c>
      <c r="P38" s="42"/>
      <c r="Q38" s="135" t="s">
        <v>312</v>
      </c>
      <c r="R38" s="104"/>
      <c r="S38" s="105"/>
      <c r="T38" s="17"/>
      <c r="U38" s="17"/>
      <c r="V38" s="17"/>
      <c r="W38" s="17"/>
      <c r="X38" s="17"/>
      <c r="Y38" s="23"/>
      <c r="Z38" s="17"/>
      <c r="AA38" s="17"/>
      <c r="AB38" s="18"/>
    </row>
    <row r="39" spans="2:28" ht="28.5" customHeight="1">
      <c r="B39" s="16"/>
      <c r="C39" s="27" t="s">
        <v>22</v>
      </c>
      <c r="D39" s="42"/>
      <c r="E39" s="42"/>
      <c r="F39" s="42"/>
      <c r="G39" s="42"/>
      <c r="H39" s="42"/>
      <c r="I39" s="42"/>
      <c r="J39" s="24" t="s">
        <v>316</v>
      </c>
      <c r="K39" s="127"/>
      <c r="M39" s="16"/>
      <c r="N39" s="17"/>
      <c r="O39" s="27" t="s">
        <v>265</v>
      </c>
      <c r="P39" s="42"/>
      <c r="Q39" s="135" t="s">
        <v>310</v>
      </c>
      <c r="R39" s="104"/>
      <c r="S39" s="105"/>
      <c r="T39" s="17"/>
      <c r="U39" s="17"/>
      <c r="V39" s="17"/>
      <c r="W39" s="17"/>
      <c r="X39" s="17"/>
      <c r="Y39" s="23"/>
      <c r="Z39" s="17"/>
      <c r="AA39" s="17"/>
      <c r="AB39" s="18"/>
    </row>
    <row r="40" spans="2:28" s="17" customFormat="1" ht="28.5" customHeight="1">
      <c r="B40" s="16"/>
      <c r="C40" s="27" t="s">
        <v>2</v>
      </c>
      <c r="D40" s="42"/>
      <c r="E40" s="42"/>
      <c r="F40" s="42"/>
      <c r="G40" s="42"/>
      <c r="H40" s="42"/>
      <c r="I40" s="42"/>
      <c r="J40" s="24" t="s">
        <v>314</v>
      </c>
      <c r="K40" s="127"/>
      <c r="M40" s="16"/>
      <c r="O40" s="27" t="s">
        <v>326</v>
      </c>
      <c r="P40" s="42"/>
      <c r="Q40" s="135" t="s">
        <v>318</v>
      </c>
      <c r="R40" s="104"/>
      <c r="S40" s="105"/>
      <c r="Y40" s="23"/>
      <c r="AB40" s="18"/>
    </row>
    <row r="41" spans="2:28" s="17" customFormat="1" ht="28.5" customHeight="1">
      <c r="B41" s="16"/>
      <c r="C41" s="27" t="s">
        <v>26</v>
      </c>
      <c r="D41" s="42"/>
      <c r="E41" s="42"/>
      <c r="F41" s="42"/>
      <c r="G41" s="42"/>
      <c r="H41" s="42"/>
      <c r="I41" s="42"/>
      <c r="J41" s="24" t="s">
        <v>310</v>
      </c>
      <c r="K41" s="127"/>
      <c r="M41" s="16"/>
      <c r="O41" s="27" t="s">
        <v>22</v>
      </c>
      <c r="P41" s="42"/>
      <c r="Q41" s="135" t="s">
        <v>316</v>
      </c>
      <c r="R41" s="104"/>
      <c r="S41" s="105"/>
      <c r="Y41" s="23"/>
      <c r="AB41" s="18"/>
    </row>
    <row r="42" spans="2:28" s="17" customFormat="1" ht="28.5" customHeight="1">
      <c r="B42" s="16"/>
      <c r="C42" s="27" t="s">
        <v>327</v>
      </c>
      <c r="D42" s="42"/>
      <c r="E42" s="42"/>
      <c r="F42" s="42"/>
      <c r="G42" s="42"/>
      <c r="H42" s="42"/>
      <c r="I42" s="42"/>
      <c r="J42" s="24" t="s">
        <v>318</v>
      </c>
      <c r="K42" s="127"/>
      <c r="M42" s="16"/>
      <c r="O42" s="27" t="s">
        <v>2</v>
      </c>
      <c r="P42" s="42"/>
      <c r="Q42" s="135" t="s">
        <v>314</v>
      </c>
      <c r="R42" s="104"/>
      <c r="S42" s="105"/>
      <c r="Y42" s="23"/>
      <c r="AB42" s="18"/>
    </row>
    <row r="43" spans="2:28" ht="28.5" customHeight="1">
      <c r="B43" s="16"/>
      <c r="C43" s="27" t="s">
        <v>394</v>
      </c>
      <c r="D43" s="24">
        <f>IF(D$36="",D$30,((A$99^2+B$99^2+C$99^2+D$99^2+J$99^2+K$99^2+L$99^2)^0.5))</f>
      </c>
      <c r="E43" s="24">
        <f>IF(E$36="",E$30,(($A$133^2+$B$133^2+$C$133^2+$D$133^2+$J$133^2+$K$133^2+$L$133^2)^0.5))</f>
      </c>
      <c r="F43" s="24">
        <f>IF(F$36="",F$30,(($A$134^2+$B$134^2+$C$134^2+$D$134^2+$J$134^2+$K$134^2+$L$134^2)^0.5))</f>
      </c>
      <c r="G43" s="24">
        <f>IF(G$36="",G$30,(($A$135^2+$B$135^2+$C$135^2+$D$135^2+$J$135^2+$K$135^2+$L$135^2)^0.5))</f>
      </c>
      <c r="H43" s="24">
        <f>IF(H$36="",H$30,(($A$136^2+$B$136^2+$C$136^2+$D$136^2+$J$136^2+$K$136^2+$L$136^2)^0.5))</f>
      </c>
      <c r="I43" s="24">
        <f>IF(I$36="",I$30,(($A$137^2+$B$137^2+$C$137^2+$D$137^2+$J$137^2+$K$137^2+$L$137^2)^0.5))</f>
      </c>
      <c r="J43" s="24" t="s">
        <v>393</v>
      </c>
      <c r="K43" s="127"/>
      <c r="M43" s="16"/>
      <c r="N43" s="17"/>
      <c r="O43" s="27" t="s">
        <v>26</v>
      </c>
      <c r="P43" s="42"/>
      <c r="Q43" s="135" t="s">
        <v>310</v>
      </c>
      <c r="R43" s="104"/>
      <c r="S43" s="105"/>
      <c r="T43" s="17"/>
      <c r="U43" s="17"/>
      <c r="V43" s="17"/>
      <c r="W43" s="17"/>
      <c r="X43" s="17"/>
      <c r="Y43" s="23"/>
      <c r="Z43" s="17"/>
      <c r="AA43" s="17"/>
      <c r="AB43" s="18"/>
    </row>
    <row r="44" spans="2:28" ht="28.5" customHeight="1">
      <c r="B44" s="16"/>
      <c r="C44" s="19" t="s">
        <v>395</v>
      </c>
      <c r="D44" s="136" t="str">
        <f aca="true" t="shared" si="4" ref="D44:I44">IF(D$36=""," ",D$32)</f>
        <v> </v>
      </c>
      <c r="E44" s="136" t="str">
        <f t="shared" si="4"/>
        <v> </v>
      </c>
      <c r="F44" s="136" t="str">
        <f t="shared" si="4"/>
        <v> </v>
      </c>
      <c r="G44" s="136" t="str">
        <f t="shared" si="4"/>
        <v> </v>
      </c>
      <c r="H44" s="136" t="str">
        <f t="shared" si="4"/>
        <v> </v>
      </c>
      <c r="I44" s="136" t="str">
        <f t="shared" si="4"/>
        <v> </v>
      </c>
      <c r="J44" s="137" t="s">
        <v>336</v>
      </c>
      <c r="K44" s="127"/>
      <c r="M44" s="16"/>
      <c r="N44" s="17"/>
      <c r="O44" s="27" t="s">
        <v>327</v>
      </c>
      <c r="P44" s="42"/>
      <c r="Q44" s="135" t="s">
        <v>318</v>
      </c>
      <c r="R44" s="104"/>
      <c r="S44" s="105"/>
      <c r="T44" s="17"/>
      <c r="U44" s="17"/>
      <c r="V44" s="17"/>
      <c r="W44" s="17"/>
      <c r="X44" s="17"/>
      <c r="Y44" s="23"/>
      <c r="Z44" s="17"/>
      <c r="AA44" s="17"/>
      <c r="AB44" s="18"/>
    </row>
    <row r="45" spans="2:28" ht="28.5" customHeight="1">
      <c r="B45" s="16"/>
      <c r="C45" s="19" t="s">
        <v>396</v>
      </c>
      <c r="D45" s="80">
        <f aca="true" t="shared" si="5" ref="D45:I45">IF(D$36="",D$32,D$44*D$36/D$40)</f>
      </c>
      <c r="E45" s="80">
        <f t="shared" si="5"/>
      </c>
      <c r="F45" s="80">
        <f t="shared" si="5"/>
      </c>
      <c r="G45" s="80">
        <f t="shared" si="5"/>
      </c>
      <c r="H45" s="80">
        <f t="shared" si="5"/>
      </c>
      <c r="I45" s="80">
        <f t="shared" si="5"/>
      </c>
      <c r="J45" s="126" t="s">
        <v>324</v>
      </c>
      <c r="K45" s="127"/>
      <c r="M45" s="16"/>
      <c r="N45" s="17"/>
      <c r="O45" s="27" t="str">
        <f>M7</f>
        <v>us4/S4（検量線標準液の相対標準不確かさ）</v>
      </c>
      <c r="P45" s="24">
        <f>IF(P38="","",(A120^2+B120^2+C120^2+D120^2+J120^2+K120^2+L120^2)^0.5)</f>
      </c>
      <c r="Q45" s="132" t="s">
        <v>259</v>
      </c>
      <c r="R45" s="104"/>
      <c r="S45" s="105"/>
      <c r="T45" s="17"/>
      <c r="U45" s="17"/>
      <c r="V45" s="36"/>
      <c r="W45" s="36"/>
      <c r="X45" s="23"/>
      <c r="Y45" s="23"/>
      <c r="Z45" s="17"/>
      <c r="AA45" s="17"/>
      <c r="AB45" s="18"/>
    </row>
    <row r="46" spans="2:28" ht="28.5" customHeight="1">
      <c r="B46" s="420" t="s">
        <v>580</v>
      </c>
      <c r="C46" s="17"/>
      <c r="D46" s="36"/>
      <c r="E46" s="36"/>
      <c r="F46" s="36"/>
      <c r="G46" s="36"/>
      <c r="H46" s="36"/>
      <c r="I46" s="36"/>
      <c r="J46" s="36"/>
      <c r="K46" s="127"/>
      <c r="M46" s="16"/>
      <c r="N46" s="17"/>
      <c r="O46" s="27" t="str">
        <f>O19</f>
        <v>検量線標準液濃度(mg/L)</v>
      </c>
      <c r="P46" s="364">
        <f>IF(P38="","",$D$71*$P$38/$P$42)</f>
      </c>
      <c r="Q46" s="132" t="s">
        <v>333</v>
      </c>
      <c r="R46" s="104"/>
      <c r="S46" s="105"/>
      <c r="T46" s="17"/>
      <c r="U46" s="17"/>
      <c r="V46" s="36"/>
      <c r="W46" s="36"/>
      <c r="X46" s="23"/>
      <c r="Y46" s="23"/>
      <c r="Z46" s="17"/>
      <c r="AA46" s="17"/>
      <c r="AB46" s="18"/>
    </row>
    <row r="47" spans="2:28" ht="28.5" customHeight="1">
      <c r="B47" s="123" t="s">
        <v>582</v>
      </c>
      <c r="C47" s="95"/>
      <c r="D47" s="36"/>
      <c r="E47" s="36"/>
      <c r="F47" s="36"/>
      <c r="G47" s="36"/>
      <c r="H47" s="36"/>
      <c r="I47" s="36"/>
      <c r="J47" s="36"/>
      <c r="K47" s="127"/>
      <c r="M47" s="16"/>
      <c r="N47" s="17"/>
      <c r="O47" s="27" t="str">
        <f>O20</f>
        <v>検量線標準液濃度の不確かさ(mg/L)</v>
      </c>
      <c r="P47" s="364">
        <f>IF(P46="","",P46*P45)</f>
      </c>
      <c r="Q47" s="132" t="s">
        <v>333</v>
      </c>
      <c r="R47" s="104"/>
      <c r="S47" s="105"/>
      <c r="T47" s="17"/>
      <c r="U47" s="17"/>
      <c r="V47" s="36"/>
      <c r="W47" s="36"/>
      <c r="X47" s="23"/>
      <c r="Y47" s="23"/>
      <c r="Z47" s="17"/>
      <c r="AA47" s="17"/>
      <c r="AB47" s="18"/>
    </row>
    <row r="48" spans="2:28" ht="41.25" customHeight="1" thickBot="1">
      <c r="B48" s="16"/>
      <c r="C48" s="417" t="s">
        <v>575</v>
      </c>
      <c r="D48" s="63" t="s">
        <v>586</v>
      </c>
      <c r="E48" s="63" t="s">
        <v>595</v>
      </c>
      <c r="F48" s="63" t="s">
        <v>596</v>
      </c>
      <c r="G48" s="63" t="s">
        <v>590</v>
      </c>
      <c r="H48" s="63" t="s">
        <v>591</v>
      </c>
      <c r="I48" s="63" t="s">
        <v>592</v>
      </c>
      <c r="J48" s="24" t="s">
        <v>141</v>
      </c>
      <c r="K48" s="127"/>
      <c r="M48" s="29"/>
      <c r="N48" s="30"/>
      <c r="O48" s="30"/>
      <c r="P48" s="30"/>
      <c r="Q48" s="30"/>
      <c r="R48" s="30"/>
      <c r="S48" s="30"/>
      <c r="T48" s="30"/>
      <c r="U48" s="30"/>
      <c r="V48" s="138"/>
      <c r="W48" s="138"/>
      <c r="X48" s="140"/>
      <c r="Y48" s="140"/>
      <c r="Z48" s="30"/>
      <c r="AA48" s="30"/>
      <c r="AB48" s="31"/>
    </row>
    <row r="49" spans="2:28" ht="27" customHeight="1">
      <c r="B49" s="16"/>
      <c r="C49" s="27" t="s">
        <v>139</v>
      </c>
      <c r="D49" s="42"/>
      <c r="E49" s="42"/>
      <c r="F49" s="42"/>
      <c r="G49" s="42"/>
      <c r="H49" s="42"/>
      <c r="I49" s="42"/>
      <c r="J49" s="360" t="s">
        <v>389</v>
      </c>
      <c r="K49" s="127"/>
      <c r="M49" s="17"/>
      <c r="N49" s="17"/>
      <c r="O49" s="17"/>
      <c r="P49" s="17"/>
      <c r="Q49" s="17"/>
      <c r="R49" s="17"/>
      <c r="S49" s="17"/>
      <c r="T49" s="17"/>
      <c r="U49" s="17"/>
      <c r="V49" s="36"/>
      <c r="W49" s="36"/>
      <c r="X49" s="23"/>
      <c r="Y49" s="23"/>
      <c r="Z49" s="17"/>
      <c r="AA49" s="17"/>
      <c r="AB49" s="17"/>
    </row>
    <row r="50" spans="2:28" ht="27" customHeight="1">
      <c r="B50" s="16"/>
      <c r="C50" s="27" t="s">
        <v>140</v>
      </c>
      <c r="D50" s="42"/>
      <c r="E50" s="42"/>
      <c r="F50" s="42"/>
      <c r="G50" s="42"/>
      <c r="H50" s="42"/>
      <c r="I50" s="42"/>
      <c r="J50" s="24" t="s">
        <v>310</v>
      </c>
      <c r="K50" s="127"/>
      <c r="M50" s="17"/>
      <c r="N50" s="17"/>
      <c r="O50" s="17"/>
      <c r="P50" s="17"/>
      <c r="Q50" s="17"/>
      <c r="R50" s="17"/>
      <c r="S50" s="17"/>
      <c r="T50" s="17"/>
      <c r="U50" s="17"/>
      <c r="V50" s="36"/>
      <c r="W50" s="36"/>
      <c r="X50" s="23"/>
      <c r="Y50" s="23"/>
      <c r="Z50" s="17"/>
      <c r="AA50" s="17"/>
      <c r="AB50" s="17"/>
    </row>
    <row r="51" spans="2:28" ht="27" customHeight="1">
      <c r="B51" s="16"/>
      <c r="C51" s="27" t="s">
        <v>326</v>
      </c>
      <c r="D51" s="42"/>
      <c r="E51" s="42"/>
      <c r="F51" s="42"/>
      <c r="G51" s="42"/>
      <c r="H51" s="42"/>
      <c r="I51" s="42"/>
      <c r="J51" s="24" t="s">
        <v>318</v>
      </c>
      <c r="K51" s="127"/>
      <c r="M51" s="17"/>
      <c r="N51" s="17"/>
      <c r="O51" s="17"/>
      <c r="P51" s="17"/>
      <c r="Q51" s="17"/>
      <c r="R51" s="17"/>
      <c r="S51" s="17"/>
      <c r="T51" s="17"/>
      <c r="U51" s="17"/>
      <c r="V51" s="36"/>
      <c r="W51" s="36"/>
      <c r="X51" s="23"/>
      <c r="Y51" s="23"/>
      <c r="Z51" s="17"/>
      <c r="AA51" s="17"/>
      <c r="AB51" s="17"/>
    </row>
    <row r="52" spans="2:28" ht="27" customHeight="1">
      <c r="B52" s="16"/>
      <c r="C52" s="27" t="s">
        <v>22</v>
      </c>
      <c r="D52" s="42"/>
      <c r="E52" s="42"/>
      <c r="F52" s="42"/>
      <c r="G52" s="42"/>
      <c r="H52" s="42"/>
      <c r="I52" s="42"/>
      <c r="J52" s="24" t="s">
        <v>316</v>
      </c>
      <c r="K52" s="127"/>
      <c r="M52" s="17"/>
      <c r="N52" s="17"/>
      <c r="O52" s="17"/>
      <c r="P52" s="17"/>
      <c r="Q52" s="17"/>
      <c r="R52" s="17"/>
      <c r="S52" s="17"/>
      <c r="T52" s="17"/>
      <c r="U52" s="17"/>
      <c r="V52" s="36"/>
      <c r="W52" s="36"/>
      <c r="X52" s="23"/>
      <c r="Y52" s="23"/>
      <c r="Z52" s="17"/>
      <c r="AA52" s="17"/>
      <c r="AB52" s="17"/>
    </row>
    <row r="53" spans="2:28" ht="27" customHeight="1">
      <c r="B53" s="16"/>
      <c r="C53" s="27" t="s">
        <v>2</v>
      </c>
      <c r="D53" s="42"/>
      <c r="E53" s="42"/>
      <c r="F53" s="42"/>
      <c r="G53" s="42"/>
      <c r="H53" s="42"/>
      <c r="I53" s="42"/>
      <c r="J53" s="24" t="s">
        <v>314</v>
      </c>
      <c r="K53" s="127"/>
      <c r="M53" s="17"/>
      <c r="N53" s="17"/>
      <c r="O53" s="17"/>
      <c r="P53" s="17"/>
      <c r="Q53" s="17"/>
      <c r="R53" s="17"/>
      <c r="S53" s="17"/>
      <c r="T53" s="17"/>
      <c r="U53" s="17"/>
      <c r="V53" s="36"/>
      <c r="W53" s="36"/>
      <c r="X53" s="23"/>
      <c r="Y53" s="23"/>
      <c r="Z53" s="17"/>
      <c r="AA53" s="17"/>
      <c r="AB53" s="17"/>
    </row>
    <row r="54" spans="2:28" ht="27" customHeight="1">
      <c r="B54" s="16"/>
      <c r="C54" s="27" t="s">
        <v>26</v>
      </c>
      <c r="D54" s="42"/>
      <c r="E54" s="42"/>
      <c r="F54" s="42"/>
      <c r="G54" s="42"/>
      <c r="H54" s="42"/>
      <c r="I54" s="42"/>
      <c r="J54" s="24" t="s">
        <v>310</v>
      </c>
      <c r="K54" s="127"/>
      <c r="M54" s="17"/>
      <c r="N54" s="17"/>
      <c r="O54" s="17"/>
      <c r="P54" s="17"/>
      <c r="Q54" s="17"/>
      <c r="R54" s="17"/>
      <c r="S54" s="17"/>
      <c r="T54" s="17"/>
      <c r="U54" s="17"/>
      <c r="V54" s="36"/>
      <c r="W54" s="36"/>
      <c r="X54" s="23"/>
      <c r="Y54" s="23"/>
      <c r="Z54" s="17"/>
      <c r="AA54" s="17"/>
      <c r="AB54" s="17"/>
    </row>
    <row r="55" spans="2:28" ht="27" customHeight="1">
      <c r="B55" s="16"/>
      <c r="C55" s="27" t="s">
        <v>327</v>
      </c>
      <c r="D55" s="42"/>
      <c r="E55" s="42"/>
      <c r="F55" s="42"/>
      <c r="G55" s="42"/>
      <c r="H55" s="42"/>
      <c r="I55" s="42"/>
      <c r="J55" s="24" t="s">
        <v>318</v>
      </c>
      <c r="K55" s="127"/>
      <c r="M55" s="17"/>
      <c r="N55" s="17"/>
      <c r="O55" s="17"/>
      <c r="P55" s="17"/>
      <c r="Q55" s="17"/>
      <c r="R55" s="17"/>
      <c r="S55" s="17"/>
      <c r="T55" s="17"/>
      <c r="U55" s="17"/>
      <c r="V55" s="36"/>
      <c r="W55" s="36"/>
      <c r="X55" s="23"/>
      <c r="Y55" s="23"/>
      <c r="Z55" s="17"/>
      <c r="AA55" s="17"/>
      <c r="AB55" s="17"/>
    </row>
    <row r="56" spans="2:28" ht="27" customHeight="1">
      <c r="B56" s="16"/>
      <c r="C56" s="27" t="s">
        <v>397</v>
      </c>
      <c r="D56" s="24">
        <f>IF(D49="",D43,(($A100^2+$B100^2+$C100^2+$D100^2+$J100^2+$K100^2+$L100^2)^0.5))</f>
      </c>
      <c r="E56" s="24">
        <f>IF(E49="",E43,(($A138^2+$B138^2+$C138^2+$D138^2+$J138^2+$K138^2+$L138^2)^0.5))</f>
      </c>
      <c r="F56" s="24">
        <f>IF(F49="",F43,(($A139^2+$B139^2+$C139^2+$D139^2+$J139^2+$K139^2+$L139^2)^0.5))</f>
      </c>
      <c r="G56" s="24">
        <f>IF(G49="",G43,(($A140^2+$B140^2+$C140^2+$D140^2+$J140^2+$K140^2+$L140^2)^0.5))</f>
      </c>
      <c r="H56" s="24">
        <f>IF(H49="",H43,(($A141^2+$B141^2+$C141^2+$D141^2+$J141^2+$K141^2+$L141^2)^0.5))</f>
      </c>
      <c r="I56" s="24">
        <f>IF(I49="",I43,(($A142^2+$B142^2+$C142^2+$D142^2+$J142^2+$K142^2+$L142^2)^0.5))</f>
      </c>
      <c r="J56" s="24" t="s">
        <v>391</v>
      </c>
      <c r="K56" s="127"/>
      <c r="M56" s="17"/>
      <c r="N56" s="17"/>
      <c r="O56" s="17"/>
      <c r="P56" s="17"/>
      <c r="Q56" s="17"/>
      <c r="R56" s="17"/>
      <c r="S56" s="17"/>
      <c r="T56" s="17"/>
      <c r="U56" s="17"/>
      <c r="V56" s="36"/>
      <c r="W56" s="36"/>
      <c r="X56" s="23"/>
      <c r="Y56" s="23"/>
      <c r="Z56" s="17"/>
      <c r="AA56" s="17"/>
      <c r="AB56" s="17"/>
    </row>
    <row r="57" spans="2:28" ht="27" customHeight="1">
      <c r="B57" s="16"/>
      <c r="C57" s="19" t="s">
        <v>398</v>
      </c>
      <c r="D57" s="136" t="str">
        <f aca="true" t="shared" si="6" ref="D57:I57">IF(D49=""," ",D45)</f>
        <v> </v>
      </c>
      <c r="E57" s="136" t="str">
        <f t="shared" si="6"/>
        <v> </v>
      </c>
      <c r="F57" s="136" t="str">
        <f t="shared" si="6"/>
        <v> </v>
      </c>
      <c r="G57" s="136" t="str">
        <f t="shared" si="6"/>
        <v> </v>
      </c>
      <c r="H57" s="136" t="str">
        <f t="shared" si="6"/>
        <v> </v>
      </c>
      <c r="I57" s="136" t="str">
        <f t="shared" si="6"/>
        <v> </v>
      </c>
      <c r="J57" s="137" t="s">
        <v>336</v>
      </c>
      <c r="K57" s="127"/>
      <c r="M57" s="17"/>
      <c r="N57" s="17"/>
      <c r="O57" s="17"/>
      <c r="P57" s="17"/>
      <c r="Q57" s="17"/>
      <c r="R57" s="17"/>
      <c r="S57" s="17"/>
      <c r="T57" s="17"/>
      <c r="U57" s="17"/>
      <c r="V57" s="36"/>
      <c r="W57" s="36"/>
      <c r="X57" s="23"/>
      <c r="Y57" s="23"/>
      <c r="Z57" s="17"/>
      <c r="AA57" s="17"/>
      <c r="AB57" s="17"/>
    </row>
    <row r="58" spans="2:28" ht="27" customHeight="1">
      <c r="B58" s="16"/>
      <c r="C58" s="19" t="s">
        <v>399</v>
      </c>
      <c r="D58" s="80">
        <f aca="true" t="shared" si="7" ref="D58:I58">IF(D49="",D45,D57*D49/D53)</f>
      </c>
      <c r="E58" s="80">
        <f t="shared" si="7"/>
      </c>
      <c r="F58" s="80">
        <f t="shared" si="7"/>
      </c>
      <c r="G58" s="80">
        <f t="shared" si="7"/>
      </c>
      <c r="H58" s="80">
        <f t="shared" si="7"/>
      </c>
      <c r="I58" s="80">
        <f t="shared" si="7"/>
      </c>
      <c r="J58" s="126" t="s">
        <v>324</v>
      </c>
      <c r="K58" s="127"/>
      <c r="M58" s="17"/>
      <c r="N58" s="17"/>
      <c r="O58" s="17"/>
      <c r="P58" s="17"/>
      <c r="Q58" s="17"/>
      <c r="R58" s="17"/>
      <c r="S58" s="17"/>
      <c r="T58" s="17"/>
      <c r="U58" s="17"/>
      <c r="V58" s="36"/>
      <c r="W58" s="36"/>
      <c r="X58" s="23"/>
      <c r="Y58" s="23"/>
      <c r="Z58" s="17"/>
      <c r="AA58" s="17"/>
      <c r="AB58" s="17"/>
    </row>
    <row r="59" spans="2:28" ht="27" customHeight="1">
      <c r="B59" s="420" t="s">
        <v>579</v>
      </c>
      <c r="C59" s="17"/>
      <c r="D59" s="36"/>
      <c r="E59" s="36"/>
      <c r="F59" s="36"/>
      <c r="G59" s="36"/>
      <c r="H59" s="36"/>
      <c r="I59" s="36"/>
      <c r="J59" s="36"/>
      <c r="K59" s="127"/>
      <c r="M59" s="17"/>
      <c r="N59" s="17"/>
      <c r="O59" s="17"/>
      <c r="P59" s="17"/>
      <c r="Q59" s="17"/>
      <c r="R59" s="17"/>
      <c r="S59" s="17"/>
      <c r="T59" s="17"/>
      <c r="U59" s="17"/>
      <c r="V59" s="36"/>
      <c r="W59" s="36"/>
      <c r="X59" s="23"/>
      <c r="Y59" s="23"/>
      <c r="Z59" s="17"/>
      <c r="AA59" s="17"/>
      <c r="AB59" s="17"/>
    </row>
    <row r="60" spans="2:28" ht="27" customHeight="1">
      <c r="B60" s="123" t="s">
        <v>581</v>
      </c>
      <c r="C60" s="95"/>
      <c r="D60" s="36"/>
      <c r="E60" s="36"/>
      <c r="F60" s="36"/>
      <c r="G60" s="36"/>
      <c r="H60" s="36"/>
      <c r="I60" s="36"/>
      <c r="J60" s="36"/>
      <c r="K60" s="127"/>
      <c r="M60" s="17"/>
      <c r="N60" s="17"/>
      <c r="O60" s="17"/>
      <c r="P60" s="17"/>
      <c r="Q60" s="17"/>
      <c r="R60" s="17"/>
      <c r="S60" s="17"/>
      <c r="T60" s="17"/>
      <c r="U60" s="17"/>
      <c r="V60" s="36"/>
      <c r="W60" s="36"/>
      <c r="X60" s="23"/>
      <c r="Y60" s="23"/>
      <c r="Z60" s="17"/>
      <c r="AA60" s="17"/>
      <c r="AB60" s="17"/>
    </row>
    <row r="61" spans="2:28" ht="41.25" customHeight="1">
      <c r="B61" s="16"/>
      <c r="C61" s="417" t="s">
        <v>575</v>
      </c>
      <c r="D61" s="63" t="s">
        <v>586</v>
      </c>
      <c r="E61" s="63" t="s">
        <v>595</v>
      </c>
      <c r="F61" s="63" t="s">
        <v>596</v>
      </c>
      <c r="G61" s="63" t="s">
        <v>590</v>
      </c>
      <c r="H61" s="63" t="s">
        <v>591</v>
      </c>
      <c r="I61" s="63" t="s">
        <v>592</v>
      </c>
      <c r="J61" s="24" t="s">
        <v>141</v>
      </c>
      <c r="K61" s="127"/>
      <c r="M61" s="17"/>
      <c r="N61" s="17"/>
      <c r="O61" s="17"/>
      <c r="P61" s="17"/>
      <c r="Q61" s="17"/>
      <c r="R61" s="17"/>
      <c r="S61" s="17"/>
      <c r="T61" s="17"/>
      <c r="U61" s="17"/>
      <c r="V61" s="36"/>
      <c r="W61" s="36"/>
      <c r="X61" s="23"/>
      <c r="Y61" s="23"/>
      <c r="Z61" s="17"/>
      <c r="AA61" s="17"/>
      <c r="AB61" s="17"/>
    </row>
    <row r="62" spans="2:28" ht="27" customHeight="1">
      <c r="B62" s="16"/>
      <c r="C62" s="27" t="s">
        <v>139</v>
      </c>
      <c r="D62" s="42"/>
      <c r="E62" s="42"/>
      <c r="F62" s="42"/>
      <c r="G62" s="42"/>
      <c r="H62" s="42"/>
      <c r="I62" s="42"/>
      <c r="J62" s="360" t="s">
        <v>388</v>
      </c>
      <c r="K62" s="127"/>
      <c r="M62" s="17"/>
      <c r="N62" s="17"/>
      <c r="O62" s="17"/>
      <c r="P62" s="17"/>
      <c r="Q62" s="17"/>
      <c r="R62" s="17"/>
      <c r="S62" s="17"/>
      <c r="T62" s="17"/>
      <c r="U62" s="17"/>
      <c r="V62" s="36"/>
      <c r="W62" s="36"/>
      <c r="X62" s="23"/>
      <c r="Y62" s="23"/>
      <c r="Z62" s="17"/>
      <c r="AA62" s="17"/>
      <c r="AB62" s="17"/>
    </row>
    <row r="63" spans="2:28" ht="27" customHeight="1">
      <c r="B63" s="16"/>
      <c r="C63" s="27" t="s">
        <v>140</v>
      </c>
      <c r="D63" s="42"/>
      <c r="E63" s="42"/>
      <c r="F63" s="42"/>
      <c r="G63" s="42"/>
      <c r="H63" s="42"/>
      <c r="I63" s="42"/>
      <c r="J63" s="24" t="s">
        <v>310</v>
      </c>
      <c r="K63" s="127"/>
      <c r="M63" s="17"/>
      <c r="N63" s="17"/>
      <c r="O63" s="17"/>
      <c r="P63" s="17"/>
      <c r="Q63" s="17"/>
      <c r="R63" s="17"/>
      <c r="S63" s="17"/>
      <c r="T63" s="17"/>
      <c r="U63" s="17"/>
      <c r="V63" s="36"/>
      <c r="W63" s="36"/>
      <c r="X63" s="23"/>
      <c r="Y63" s="23"/>
      <c r="Z63" s="17"/>
      <c r="AA63" s="17"/>
      <c r="AB63" s="17"/>
    </row>
    <row r="64" spans="2:28" ht="27" customHeight="1">
      <c r="B64" s="16"/>
      <c r="C64" s="27" t="s">
        <v>326</v>
      </c>
      <c r="D64" s="42"/>
      <c r="E64" s="42"/>
      <c r="F64" s="42"/>
      <c r="G64" s="42"/>
      <c r="H64" s="42"/>
      <c r="I64" s="42"/>
      <c r="J64" s="24" t="s">
        <v>318</v>
      </c>
      <c r="K64" s="127"/>
      <c r="M64" s="17"/>
      <c r="N64" s="17"/>
      <c r="O64" s="17"/>
      <c r="P64" s="17"/>
      <c r="Q64" s="17"/>
      <c r="R64" s="17"/>
      <c r="S64" s="17"/>
      <c r="T64" s="17"/>
      <c r="U64" s="17"/>
      <c r="V64" s="36"/>
      <c r="W64" s="36"/>
      <c r="X64" s="23"/>
      <c r="Y64" s="23"/>
      <c r="Z64" s="17"/>
      <c r="AA64" s="17"/>
      <c r="AB64" s="17"/>
    </row>
    <row r="65" spans="2:28" ht="27" customHeight="1">
      <c r="B65" s="16"/>
      <c r="C65" s="27" t="s">
        <v>22</v>
      </c>
      <c r="D65" s="42"/>
      <c r="E65" s="42"/>
      <c r="F65" s="42"/>
      <c r="G65" s="42"/>
      <c r="H65" s="42"/>
      <c r="I65" s="42"/>
      <c r="J65" s="24" t="s">
        <v>316</v>
      </c>
      <c r="K65" s="127"/>
      <c r="M65" s="17"/>
      <c r="N65" s="17"/>
      <c r="O65" s="17"/>
      <c r="P65" s="17"/>
      <c r="Q65" s="17"/>
      <c r="R65" s="17"/>
      <c r="S65" s="17"/>
      <c r="T65" s="17"/>
      <c r="U65" s="17"/>
      <c r="V65" s="36"/>
      <c r="W65" s="36"/>
      <c r="X65" s="23"/>
      <c r="Y65" s="23"/>
      <c r="Z65" s="17"/>
      <c r="AA65" s="17"/>
      <c r="AB65" s="17"/>
    </row>
    <row r="66" spans="2:28" ht="27" customHeight="1">
      <c r="B66" s="16"/>
      <c r="C66" s="27" t="s">
        <v>2</v>
      </c>
      <c r="D66" s="42"/>
      <c r="E66" s="42"/>
      <c r="F66" s="42"/>
      <c r="G66" s="42"/>
      <c r="H66" s="42"/>
      <c r="I66" s="42"/>
      <c r="J66" s="24" t="s">
        <v>314</v>
      </c>
      <c r="K66" s="127"/>
      <c r="M66" s="17"/>
      <c r="N66" s="17"/>
      <c r="O66" s="17"/>
      <c r="P66" s="17"/>
      <c r="Q66" s="17"/>
      <c r="R66" s="17"/>
      <c r="S66" s="17"/>
      <c r="T66" s="17"/>
      <c r="U66" s="17"/>
      <c r="V66" s="36"/>
      <c r="W66" s="36"/>
      <c r="X66" s="23"/>
      <c r="Y66" s="23"/>
      <c r="Z66" s="17"/>
      <c r="AA66" s="17"/>
      <c r="AB66" s="17"/>
    </row>
    <row r="67" spans="2:28" ht="27" customHeight="1">
      <c r="B67" s="16"/>
      <c r="C67" s="27" t="s">
        <v>26</v>
      </c>
      <c r="D67" s="42"/>
      <c r="E67" s="42"/>
      <c r="F67" s="42"/>
      <c r="G67" s="42"/>
      <c r="H67" s="42"/>
      <c r="I67" s="42"/>
      <c r="J67" s="24" t="s">
        <v>310</v>
      </c>
      <c r="K67" s="127"/>
      <c r="M67" s="17"/>
      <c r="N67" s="17"/>
      <c r="O67" s="17"/>
      <c r="P67" s="17"/>
      <c r="Q67" s="17"/>
      <c r="R67" s="17"/>
      <c r="S67" s="17"/>
      <c r="T67" s="17"/>
      <c r="U67" s="17"/>
      <c r="V67" s="36"/>
      <c r="W67" s="36"/>
      <c r="X67" s="23"/>
      <c r="Y67" s="23"/>
      <c r="Z67" s="17"/>
      <c r="AA67" s="17"/>
      <c r="AB67" s="17"/>
    </row>
    <row r="68" spans="2:28" ht="27" customHeight="1">
      <c r="B68" s="16"/>
      <c r="C68" s="27" t="s">
        <v>327</v>
      </c>
      <c r="D68" s="42"/>
      <c r="E68" s="42"/>
      <c r="F68" s="42"/>
      <c r="G68" s="42"/>
      <c r="H68" s="42"/>
      <c r="I68" s="42"/>
      <c r="J68" s="24" t="s">
        <v>318</v>
      </c>
      <c r="K68" s="127"/>
      <c r="M68" s="17"/>
      <c r="N68" s="17"/>
      <c r="O68" s="17"/>
      <c r="P68" s="17"/>
      <c r="Q68" s="17"/>
      <c r="R68" s="17"/>
      <c r="S68" s="17"/>
      <c r="T68" s="17"/>
      <c r="U68" s="17"/>
      <c r="V68" s="36"/>
      <c r="W68" s="36"/>
      <c r="X68" s="23"/>
      <c r="Y68" s="23"/>
      <c r="Z68" s="17"/>
      <c r="AA68" s="17"/>
      <c r="AB68" s="17"/>
    </row>
    <row r="69" spans="2:28" ht="27" customHeight="1">
      <c r="B69" s="16"/>
      <c r="C69" s="27" t="s">
        <v>400</v>
      </c>
      <c r="D69" s="24">
        <f>IF(D62="",D56,(($A101^2+$B101^2+$C101^2+$D101^2+$J101^2+$K101^2+$L101^2)^0.5))</f>
      </c>
      <c r="E69" s="24">
        <f>IF(E62="",E56,(($A143^2+$B143^2+$C143^2+$D143^2+$J143^2+$K143^2+$L143^2)^0.5))</f>
      </c>
      <c r="F69" s="24">
        <f>IF(F62="",F56,(($A144^2+$B144^2+$C144^2+$D144^2+$J144^2+$K144^2+$L144^2)^0.5))</f>
      </c>
      <c r="G69" s="24">
        <f>IF(G62="",G56,(($A145^2+$B145^2+$C145^2+$D145^2+$J145^2+$K145^2+$L145^2)^0.5))</f>
      </c>
      <c r="H69" s="24">
        <f>IF(H62="",H56,(($A146^2+$B146^2+$C146^2+$D146^2+$J146^2+$K146^2+$L146^2)^0.5))</f>
      </c>
      <c r="I69" s="24">
        <f>IF(I62="",I56,(($A147^2+$B147^2+$C147^2+$D147^2+$J147^2+$K147^2+$L147^2)^0.5))</f>
      </c>
      <c r="J69" s="24" t="s">
        <v>390</v>
      </c>
      <c r="K69" s="127"/>
      <c r="M69" s="17"/>
      <c r="N69" s="17"/>
      <c r="O69" s="17"/>
      <c r="P69" s="17"/>
      <c r="Q69" s="17"/>
      <c r="R69" s="17"/>
      <c r="S69" s="17"/>
      <c r="T69" s="17"/>
      <c r="U69" s="17"/>
      <c r="V69" s="36"/>
      <c r="W69" s="36"/>
      <c r="X69" s="23"/>
      <c r="Y69" s="23"/>
      <c r="Z69" s="17"/>
      <c r="AA69" s="17"/>
      <c r="AB69" s="17"/>
    </row>
    <row r="70" spans="2:28" ht="27" customHeight="1">
      <c r="B70" s="16"/>
      <c r="C70" s="19" t="s">
        <v>401</v>
      </c>
      <c r="D70" s="136" t="str">
        <f aca="true" t="shared" si="8" ref="D70:I70">IF(D62=""," ",D58)</f>
        <v> </v>
      </c>
      <c r="E70" s="136" t="str">
        <f t="shared" si="8"/>
        <v> </v>
      </c>
      <c r="F70" s="136" t="str">
        <f t="shared" si="8"/>
        <v> </v>
      </c>
      <c r="G70" s="136" t="str">
        <f t="shared" si="8"/>
        <v> </v>
      </c>
      <c r="H70" s="136" t="str">
        <f t="shared" si="8"/>
        <v> </v>
      </c>
      <c r="I70" s="136" t="str">
        <f t="shared" si="8"/>
        <v> </v>
      </c>
      <c r="J70" s="137" t="s">
        <v>336</v>
      </c>
      <c r="K70" s="127"/>
      <c r="M70" s="17"/>
      <c r="N70" s="17"/>
      <c r="O70" s="17"/>
      <c r="P70" s="17"/>
      <c r="Q70" s="17"/>
      <c r="R70" s="17"/>
      <c r="S70" s="17"/>
      <c r="T70" s="17"/>
      <c r="U70" s="17"/>
      <c r="V70" s="36"/>
      <c r="W70" s="36"/>
      <c r="X70" s="23"/>
      <c r="Y70" s="23"/>
      <c r="Z70" s="17"/>
      <c r="AA70" s="17"/>
      <c r="AB70" s="17"/>
    </row>
    <row r="71" spans="2:28" ht="27" customHeight="1">
      <c r="B71" s="16"/>
      <c r="C71" s="19" t="s">
        <v>402</v>
      </c>
      <c r="D71" s="80">
        <f aca="true" t="shared" si="9" ref="D71:I71">IF(D62="",D58,D70*D62/D66)</f>
      </c>
      <c r="E71" s="80">
        <f t="shared" si="9"/>
      </c>
      <c r="F71" s="80">
        <f t="shared" si="9"/>
      </c>
      <c r="G71" s="80">
        <f t="shared" si="9"/>
      </c>
      <c r="H71" s="80">
        <f t="shared" si="9"/>
      </c>
      <c r="I71" s="80">
        <f t="shared" si="9"/>
      </c>
      <c r="J71" s="126" t="s">
        <v>324</v>
      </c>
      <c r="K71" s="127"/>
      <c r="M71" s="17"/>
      <c r="N71" s="17"/>
      <c r="O71" s="17"/>
      <c r="P71" s="17"/>
      <c r="Q71" s="17"/>
      <c r="R71" s="17"/>
      <c r="S71" s="17"/>
      <c r="T71" s="17"/>
      <c r="U71" s="17"/>
      <c r="V71" s="36"/>
      <c r="W71" s="36"/>
      <c r="X71" s="23"/>
      <c r="Y71" s="23"/>
      <c r="Z71" s="17"/>
      <c r="AA71" s="17"/>
      <c r="AB71" s="17"/>
    </row>
    <row r="72" spans="2:28" ht="27" customHeight="1" thickBot="1">
      <c r="B72" s="29"/>
      <c r="C72" s="30"/>
      <c r="D72" s="138"/>
      <c r="E72" s="138"/>
      <c r="F72" s="138"/>
      <c r="G72" s="138"/>
      <c r="H72" s="138"/>
      <c r="I72" s="138"/>
      <c r="J72" s="138"/>
      <c r="K72" s="139"/>
      <c r="M72" s="17"/>
      <c r="N72" s="17"/>
      <c r="O72" s="17"/>
      <c r="P72" s="17"/>
      <c r="Q72" s="17"/>
      <c r="R72" s="17"/>
      <c r="S72" s="17"/>
      <c r="T72" s="17"/>
      <c r="U72" s="17"/>
      <c r="V72" s="36"/>
      <c r="W72" s="36"/>
      <c r="X72" s="23"/>
      <c r="Y72" s="23"/>
      <c r="Z72" s="17"/>
      <c r="AA72" s="17"/>
      <c r="AB72" s="17"/>
    </row>
    <row r="73" spans="13:28" ht="27" customHeight="1">
      <c r="M73" s="17"/>
      <c r="N73" s="17"/>
      <c r="O73" s="17"/>
      <c r="P73" s="17"/>
      <c r="Q73" s="17"/>
      <c r="R73" s="17"/>
      <c r="S73" s="17"/>
      <c r="T73" s="17"/>
      <c r="U73" s="17"/>
      <c r="V73" s="36"/>
      <c r="W73" s="36"/>
      <c r="X73" s="23"/>
      <c r="Y73" s="23"/>
      <c r="Z73" s="17"/>
      <c r="AA73" s="17"/>
      <c r="AB73" s="17"/>
    </row>
    <row r="74" spans="13:28" ht="27" customHeight="1">
      <c r="M74" s="17"/>
      <c r="N74" s="17"/>
      <c r="O74" s="17"/>
      <c r="P74" s="17"/>
      <c r="Q74" s="17"/>
      <c r="R74" s="17"/>
      <c r="S74" s="17"/>
      <c r="T74" s="17"/>
      <c r="U74" s="17"/>
      <c r="V74" s="36"/>
      <c r="W74" s="36"/>
      <c r="X74" s="23"/>
      <c r="Y74" s="23"/>
      <c r="Z74" s="17"/>
      <c r="AA74" s="17"/>
      <c r="AB74" s="17"/>
    </row>
    <row r="75" spans="13:28" ht="27" customHeight="1">
      <c r="M75" s="17"/>
      <c r="N75" s="17"/>
      <c r="O75" s="17"/>
      <c r="P75" s="17"/>
      <c r="Q75" s="17"/>
      <c r="R75" s="17"/>
      <c r="S75" s="17"/>
      <c r="T75" s="17"/>
      <c r="U75" s="17"/>
      <c r="V75" s="36"/>
      <c r="W75" s="36"/>
      <c r="X75" s="23"/>
      <c r="Y75" s="23"/>
      <c r="Z75" s="17"/>
      <c r="AA75" s="17"/>
      <c r="AB75" s="17"/>
    </row>
    <row r="76" spans="13:28" ht="27" customHeight="1">
      <c r="M76" s="17"/>
      <c r="N76" s="17"/>
      <c r="O76" s="17"/>
      <c r="P76" s="17"/>
      <c r="Q76" s="17"/>
      <c r="R76" s="17"/>
      <c r="S76" s="17"/>
      <c r="T76" s="17"/>
      <c r="U76" s="17"/>
      <c r="V76" s="36"/>
      <c r="W76" s="36"/>
      <c r="X76" s="23"/>
      <c r="Y76" s="23"/>
      <c r="Z76" s="17"/>
      <c r="AA76" s="17"/>
      <c r="AB76" s="17"/>
    </row>
    <row r="77" spans="13:28" ht="27" customHeight="1">
      <c r="M77" s="17"/>
      <c r="N77" s="17"/>
      <c r="O77" s="17"/>
      <c r="P77" s="17"/>
      <c r="Q77" s="17"/>
      <c r="R77" s="17"/>
      <c r="S77" s="17"/>
      <c r="T77" s="17"/>
      <c r="U77" s="17"/>
      <c r="V77" s="36"/>
      <c r="W77" s="36"/>
      <c r="X77" s="23"/>
      <c r="Y77" s="23"/>
      <c r="Z77" s="17"/>
      <c r="AA77" s="17"/>
      <c r="AB77" s="17"/>
    </row>
    <row r="78" spans="13:28" ht="27" customHeight="1">
      <c r="M78" s="17"/>
      <c r="N78" s="17"/>
      <c r="O78" s="17"/>
      <c r="P78" s="17"/>
      <c r="Q78" s="17"/>
      <c r="R78" s="17"/>
      <c r="S78" s="17"/>
      <c r="T78" s="17"/>
      <c r="U78" s="17"/>
      <c r="V78" s="36"/>
      <c r="W78" s="36"/>
      <c r="X78" s="23"/>
      <c r="Y78" s="23"/>
      <c r="Z78" s="17"/>
      <c r="AA78" s="17"/>
      <c r="AB78" s="17"/>
    </row>
    <row r="79" spans="13:28" ht="27" customHeight="1">
      <c r="M79" s="17"/>
      <c r="N79" s="17"/>
      <c r="O79" s="17"/>
      <c r="P79" s="17"/>
      <c r="Q79" s="17"/>
      <c r="R79" s="17"/>
      <c r="S79" s="17"/>
      <c r="T79" s="17"/>
      <c r="U79" s="17"/>
      <c r="V79" s="36"/>
      <c r="W79" s="36"/>
      <c r="X79" s="23"/>
      <c r="Y79" s="23"/>
      <c r="Z79" s="17"/>
      <c r="AA79" s="17"/>
      <c r="AB79" s="17"/>
    </row>
    <row r="80" spans="13:28" ht="27" customHeight="1">
      <c r="M80" s="17"/>
      <c r="N80" s="17"/>
      <c r="O80" s="17"/>
      <c r="P80" s="17"/>
      <c r="Q80" s="17"/>
      <c r="R80" s="17"/>
      <c r="S80" s="17"/>
      <c r="T80" s="17"/>
      <c r="U80" s="17"/>
      <c r="V80" s="36"/>
      <c r="W80" s="36"/>
      <c r="X80" s="23"/>
      <c r="Y80" s="23"/>
      <c r="Z80" s="17"/>
      <c r="AA80" s="17"/>
      <c r="AB80" s="17"/>
    </row>
    <row r="81" spans="22:25" ht="12.75">
      <c r="V81" s="36"/>
      <c r="W81" s="36"/>
      <c r="X81" s="23"/>
      <c r="Y81" s="23"/>
    </row>
    <row r="82" spans="22:25" ht="12.75">
      <c r="V82" s="36"/>
      <c r="W82" s="36"/>
      <c r="X82" s="23"/>
      <c r="Y82" s="23"/>
    </row>
    <row r="83" spans="22:25" ht="12.75">
      <c r="V83" s="36"/>
      <c r="W83" s="36"/>
      <c r="X83" s="23"/>
      <c r="Y83" s="23"/>
    </row>
    <row r="84" spans="22:25" ht="12.75">
      <c r="V84" s="36"/>
      <c r="W84" s="36"/>
      <c r="X84" s="23"/>
      <c r="Y84" s="23"/>
    </row>
    <row r="85" spans="22:25" ht="12.75">
      <c r="V85" s="36"/>
      <c r="W85" s="36"/>
      <c r="X85" s="23"/>
      <c r="Y85" s="23"/>
    </row>
    <row r="86" spans="22:25" ht="12.75">
      <c r="V86" s="36"/>
      <c r="W86" s="36"/>
      <c r="X86" s="23"/>
      <c r="Y86" s="23"/>
    </row>
    <row r="87" spans="22:25" ht="12.75">
      <c r="V87" s="36"/>
      <c r="W87" s="36"/>
      <c r="X87" s="23"/>
      <c r="Y87" s="23"/>
    </row>
    <row r="88" spans="22:25" ht="12.75">
      <c r="V88" s="36"/>
      <c r="W88" s="36"/>
      <c r="X88" s="23"/>
      <c r="Y88" s="23"/>
    </row>
    <row r="89" spans="22:25" ht="12.75">
      <c r="V89" s="36"/>
      <c r="W89" s="36"/>
      <c r="X89" s="23"/>
      <c r="Y89" s="23"/>
    </row>
    <row r="90" spans="22:25" ht="51" customHeight="1">
      <c r="V90" s="36"/>
      <c r="W90" s="36"/>
      <c r="X90" s="23"/>
      <c r="Y90" s="23"/>
    </row>
    <row r="91" spans="22:25" ht="57.75" customHeight="1">
      <c r="V91" s="36"/>
      <c r="W91" s="36"/>
      <c r="X91" s="23"/>
      <c r="Y91" s="23"/>
    </row>
    <row r="92" spans="22:25" ht="18" customHeight="1">
      <c r="V92" s="36"/>
      <c r="W92" s="36"/>
      <c r="X92" s="23"/>
      <c r="Y92" s="23"/>
    </row>
    <row r="93" spans="1:25" ht="19.5" customHeight="1">
      <c r="A93" s="34"/>
      <c r="B93" s="34"/>
      <c r="C93" s="34"/>
      <c r="D93" s="34"/>
      <c r="E93" s="34"/>
      <c r="F93" s="34"/>
      <c r="G93" s="34"/>
      <c r="H93" s="34"/>
      <c r="I93" s="34"/>
      <c r="J93" s="25"/>
      <c r="K93" s="25"/>
      <c r="L93" s="25"/>
      <c r="V93" s="141"/>
      <c r="W93" s="37"/>
      <c r="X93" s="23"/>
      <c r="Y93" s="23"/>
    </row>
    <row r="94" spans="1:25" ht="12.75">
      <c r="A94" s="112" t="s">
        <v>23</v>
      </c>
      <c r="B94" s="112" t="s">
        <v>24</v>
      </c>
      <c r="C94" s="112" t="s">
        <v>25</v>
      </c>
      <c r="D94" s="112" t="s">
        <v>27</v>
      </c>
      <c r="E94" s="112"/>
      <c r="F94" s="112"/>
      <c r="G94" s="112"/>
      <c r="H94" s="112"/>
      <c r="I94" s="112"/>
      <c r="J94" s="26" t="s">
        <v>28</v>
      </c>
      <c r="K94" s="26" t="s">
        <v>29</v>
      </c>
      <c r="L94" s="26" t="s">
        <v>30</v>
      </c>
      <c r="V94" s="23"/>
      <c r="W94" s="23"/>
      <c r="X94" s="23"/>
      <c r="Y94" s="23"/>
    </row>
    <row r="95" spans="1:25" ht="45" customHeight="1">
      <c r="A95" s="34" t="e">
        <f>D11/6^0.5/D10</f>
        <v>#DIV/0!</v>
      </c>
      <c r="B95" s="34" t="e">
        <f>D12/D10</f>
        <v>#DIV/0!</v>
      </c>
      <c r="C95" s="34" t="e">
        <f>D10*D13/3^0.5*2.1/10^4/D10</f>
        <v>#DIV/0!</v>
      </c>
      <c r="D95" s="34" t="e">
        <f>D15/6^0.5/D14</f>
        <v>#DIV/0!</v>
      </c>
      <c r="E95" s="34"/>
      <c r="F95" s="34"/>
      <c r="G95" s="34"/>
      <c r="H95" s="34"/>
      <c r="I95" s="34"/>
      <c r="J95" s="25" t="e">
        <f>D16/D14</f>
        <v>#DIV/0!</v>
      </c>
      <c r="K95" s="25" t="e">
        <f>D14*D13/3^0.5*2.1/10^4/D14</f>
        <v>#DIV/0!</v>
      </c>
      <c r="L95" s="25">
        <f>IF('us1 '!$G$14="",IF('us1 '!$G$20="",'us1 '!$G$45,'us1 '!$G$22),'us1 '!$G$15)</f>
      </c>
      <c r="V95" s="36"/>
      <c r="W95" s="36"/>
      <c r="X95" s="23"/>
      <c r="Y95" s="23"/>
    </row>
    <row r="96" spans="1:25" ht="54.75" customHeight="1">
      <c r="A96" s="34"/>
      <c r="B96" s="34"/>
      <c r="C96" s="34"/>
      <c r="D96" s="34"/>
      <c r="E96" s="34"/>
      <c r="F96" s="34"/>
      <c r="G96" s="34"/>
      <c r="H96" s="34"/>
      <c r="I96" s="34"/>
      <c r="J96" s="25"/>
      <c r="K96" s="25"/>
      <c r="L96" s="25"/>
      <c r="V96" s="36"/>
      <c r="W96" s="36"/>
      <c r="X96" s="23"/>
      <c r="Y96" s="23"/>
    </row>
    <row r="97" spans="1:25" ht="24.75" customHeight="1">
      <c r="A97" s="112" t="s">
        <v>117</v>
      </c>
      <c r="B97" s="112" t="s">
        <v>118</v>
      </c>
      <c r="C97" s="112" t="s">
        <v>25</v>
      </c>
      <c r="D97" s="112" t="s">
        <v>27</v>
      </c>
      <c r="E97" s="112"/>
      <c r="F97" s="112"/>
      <c r="G97" s="112"/>
      <c r="H97" s="112"/>
      <c r="I97" s="112"/>
      <c r="J97" s="26" t="s">
        <v>28</v>
      </c>
      <c r="K97" s="26" t="s">
        <v>29</v>
      </c>
      <c r="L97" s="26" t="s">
        <v>116</v>
      </c>
      <c r="V97" s="36"/>
      <c r="W97" s="36"/>
      <c r="X97" s="23"/>
      <c r="Y97" s="23"/>
    </row>
    <row r="98" spans="1:25" ht="15.75" customHeight="1">
      <c r="A98" s="34">
        <f>IF(D23="",0,D24/6^0.5/D23)</f>
        <v>0</v>
      </c>
      <c r="B98" s="34">
        <f>IF(D23="",0,D25/D23)</f>
        <v>0</v>
      </c>
      <c r="C98" s="34">
        <f>IF(D23="",0,D23*D26/3^0.5*2.1/10^4/D23)</f>
        <v>0</v>
      </c>
      <c r="D98" s="34">
        <f>IF(D23="",0,D28/6^0.5/D27)</f>
        <v>0</v>
      </c>
      <c r="E98" s="34"/>
      <c r="F98" s="34"/>
      <c r="G98" s="34"/>
      <c r="H98" s="34"/>
      <c r="I98" s="34"/>
      <c r="J98" s="25">
        <f>IF(D23="",0,D29/D27)</f>
        <v>0</v>
      </c>
      <c r="K98" s="25">
        <f>IF(D23="",0,D27*D26/3^0.5*2.1/10^4/D27)</f>
        <v>0</v>
      </c>
      <c r="L98" s="25">
        <f>IF(D23="",0,'us3 '!$D$17)</f>
        <v>0</v>
      </c>
      <c r="V98" s="36"/>
      <c r="W98" s="36"/>
      <c r="X98" s="23"/>
      <c r="Y98" s="23"/>
    </row>
    <row r="99" spans="1:25" ht="15.75" customHeight="1">
      <c r="A99" s="34">
        <f>IF(D36="",0,D37/6^0.5/D36)</f>
        <v>0</v>
      </c>
      <c r="B99" s="34">
        <f>IF(D36="",0,D38/D36)</f>
        <v>0</v>
      </c>
      <c r="C99" s="34">
        <f>IF(D36="",0,D36*D39/3^0.5*2.1/10^4/D36)</f>
        <v>0</v>
      </c>
      <c r="D99" s="34">
        <f>IF(D36="",0,D41/6^0.5/D40)</f>
        <v>0</v>
      </c>
      <c r="E99" s="34"/>
      <c r="F99" s="34"/>
      <c r="G99" s="34"/>
      <c r="H99" s="34"/>
      <c r="I99" s="34"/>
      <c r="J99" s="25">
        <f>IF(D36="",0,D42/D40)</f>
        <v>0</v>
      </c>
      <c r="K99" s="25">
        <f>IF(D36="",0,D40*D39/3^0.5*2.1/10^4/D40)</f>
        <v>0</v>
      </c>
      <c r="L99" s="25">
        <f>IF(D36="",0,D30)</f>
        <v>0</v>
      </c>
      <c r="V99" s="36"/>
      <c r="W99" s="36"/>
      <c r="X99" s="23"/>
      <c r="Y99" s="23"/>
    </row>
    <row r="100" spans="1:25" ht="15.75" customHeight="1">
      <c r="A100" s="34">
        <f>IF(D49="",0,D50/6^0.5/D49)</f>
        <v>0</v>
      </c>
      <c r="B100" s="34">
        <f>IF(D49="",0,D51/D49)</f>
        <v>0</v>
      </c>
      <c r="C100" s="34">
        <f>IF(D49="",0,D49*D52/3^0.5*2.1/10^4/D49)</f>
        <v>0</v>
      </c>
      <c r="D100" s="34">
        <f>IF(D49="",0,D54/6^0.5/D53)</f>
        <v>0</v>
      </c>
      <c r="E100" s="34"/>
      <c r="F100" s="34"/>
      <c r="G100" s="34"/>
      <c r="H100" s="34"/>
      <c r="I100" s="34"/>
      <c r="J100" s="25">
        <f>IF(D49="",0,D55/D53)</f>
        <v>0</v>
      </c>
      <c r="K100" s="25">
        <f>IF(D49="",0,D53*D52/3^0.5*2.1/10^4/D53)</f>
        <v>0</v>
      </c>
      <c r="L100" s="25">
        <f>IF(D49="",0,D43)</f>
        <v>0</v>
      </c>
      <c r="V100" s="36"/>
      <c r="W100" s="36"/>
      <c r="X100" s="23"/>
      <c r="Y100" s="23"/>
    </row>
    <row r="101" spans="1:32" ht="12.75">
      <c r="A101" s="34">
        <f>IF(D62="",0,D63/6^0.5/D62)</f>
        <v>0</v>
      </c>
      <c r="B101" s="34">
        <f>IF(D62="",0,D64/D62)</f>
        <v>0</v>
      </c>
      <c r="C101" s="34">
        <f>IF(D62="",0,D62*D65/3^0.5*2.1/10^4/D62)</f>
        <v>0</v>
      </c>
      <c r="D101" s="34">
        <f>IF(D62="",0,D67/6^0.5/D66)</f>
        <v>0</v>
      </c>
      <c r="E101" s="34"/>
      <c r="F101" s="34"/>
      <c r="G101" s="34"/>
      <c r="H101" s="34"/>
      <c r="I101" s="34"/>
      <c r="J101" s="25">
        <f>IF(D62="",0,D68/D66)</f>
        <v>0</v>
      </c>
      <c r="K101" s="25">
        <f>IF(D62="",0,D66*D65/3^0.5*2.1/10^4/D66)</f>
        <v>0</v>
      </c>
      <c r="L101" s="25">
        <f>IF(D62="",0,D56)</f>
        <v>0</v>
      </c>
      <c r="V101" s="36"/>
      <c r="W101" s="36"/>
      <c r="X101" s="23"/>
      <c r="Y101" s="23"/>
      <c r="Z101" s="23"/>
      <c r="AA101" s="23"/>
      <c r="AB101" s="23"/>
      <c r="AC101" s="23"/>
      <c r="AD101" s="17"/>
      <c r="AE101" s="17"/>
      <c r="AF101" s="17"/>
    </row>
    <row r="102" spans="1:32" ht="12.75">
      <c r="A102" s="112" t="s">
        <v>23</v>
      </c>
      <c r="B102" s="112" t="s">
        <v>24</v>
      </c>
      <c r="C102" s="112" t="s">
        <v>25</v>
      </c>
      <c r="D102" s="112" t="s">
        <v>27</v>
      </c>
      <c r="E102" s="112"/>
      <c r="F102" s="112"/>
      <c r="G102" s="112"/>
      <c r="H102" s="112"/>
      <c r="I102" s="112"/>
      <c r="J102" s="26" t="s">
        <v>28</v>
      </c>
      <c r="K102" s="26" t="s">
        <v>29</v>
      </c>
      <c r="L102" s="26" t="s">
        <v>30</v>
      </c>
      <c r="V102" s="36"/>
      <c r="W102" s="36"/>
      <c r="X102" s="23"/>
      <c r="Y102" s="23"/>
      <c r="Z102" s="23"/>
      <c r="AA102" s="23"/>
      <c r="AB102" s="23"/>
      <c r="AC102" s="23"/>
      <c r="AD102" s="17"/>
      <c r="AE102" s="17"/>
      <c r="AF102" s="17"/>
    </row>
    <row r="103" spans="1:31" ht="12.75">
      <c r="A103" s="34">
        <f>IF(P11="",0,P12/6^0.5/P11)</f>
        <v>0</v>
      </c>
      <c r="B103" s="34">
        <f>IF(P11="",0,P13/P11)</f>
        <v>0</v>
      </c>
      <c r="C103" s="34">
        <f>IF(P11="",0,P11*P14/3^0.5*2.1/10^4/P11)</f>
        <v>0</v>
      </c>
      <c r="D103" s="34">
        <f>IF(P16="",0,P16/6^0.5/P15)</f>
        <v>0</v>
      </c>
      <c r="E103" s="34"/>
      <c r="F103" s="34"/>
      <c r="G103" s="34"/>
      <c r="H103" s="34"/>
      <c r="I103" s="34"/>
      <c r="J103" s="25">
        <f>IF(P17="",0,P17/P15)</f>
        <v>0</v>
      </c>
      <c r="K103" s="25">
        <f>IF(P15="",0,P15*P14/3^0.5*2.1/10^4/P15)</f>
        <v>0</v>
      </c>
      <c r="L103" s="25">
        <f>IF(P$17="",0,IF(P$15=$AK$16,$G$69,IF(P$10=$AK$10,$E$69,IF(P$10=$AK$11,$F$69,IF(P$10=$AK$12,$G$69,IF(P$10=$AK$13,$H$69,IF(P$10=$AK$14,$I$69,$D$69)))))))</f>
        <v>0</v>
      </c>
      <c r="V103" s="36"/>
      <c r="W103" s="36"/>
      <c r="X103" s="23"/>
      <c r="Y103" s="23"/>
      <c r="Z103" s="23"/>
      <c r="AA103" s="23"/>
      <c r="AB103" s="23"/>
      <c r="AC103" s="23"/>
      <c r="AD103" s="23"/>
      <c r="AE103" s="23"/>
    </row>
    <row r="104" spans="1:31" ht="12.75">
      <c r="A104" s="34">
        <f>IF(Q11="",0,Q12/6^0.5/Q11)</f>
        <v>0</v>
      </c>
      <c r="B104" s="34">
        <f>IF(Q11="",0,Q13/Q11)</f>
        <v>0</v>
      </c>
      <c r="C104" s="34">
        <f>IF(Q11="",0,Q11*Q14/3^0.5*2.1/10^4/Q11)</f>
        <v>0</v>
      </c>
      <c r="D104" s="34">
        <f>IF(Q16="",0,Q16/6^0.5/Q15)</f>
        <v>0</v>
      </c>
      <c r="E104" s="34"/>
      <c r="F104" s="34"/>
      <c r="G104" s="34"/>
      <c r="H104" s="34"/>
      <c r="I104" s="34"/>
      <c r="J104" s="25">
        <f>IF(Q17="",0,Q17/Q15)</f>
        <v>0</v>
      </c>
      <c r="K104" s="25">
        <f>IF(Q15="",0,Q15*Q14/3^0.5*2.1/10^4/Q15)</f>
        <v>0</v>
      </c>
      <c r="L104" s="25">
        <f>IF(Q$17="",0,IF(Q$15=$AK$16,$G$69,IF(Q$10=$AK$10,$E$69,IF(Q$10=$AK$11,$F$69,IF(Q$10=$AK$12,$G$69,IF(Q$10=$AK$13,$H$69,IF(Q$10=$AK$14,$I$69,$D$69)))))))</f>
        <v>0</v>
      </c>
      <c r="V104" s="36"/>
      <c r="W104" s="36"/>
      <c r="X104" s="23"/>
      <c r="Y104" s="23"/>
      <c r="Z104" s="23"/>
      <c r="AA104" s="23"/>
      <c r="AB104" s="23"/>
      <c r="AC104" s="23"/>
      <c r="AD104" s="23"/>
      <c r="AE104" s="23"/>
    </row>
    <row r="105" spans="1:31" ht="12.75">
      <c r="A105" s="34">
        <f>IF(R11="",0,R12/6^0.5/R11)</f>
        <v>0</v>
      </c>
      <c r="B105" s="34">
        <f>IF(R11="",0,R13/R11)</f>
        <v>0</v>
      </c>
      <c r="C105" s="34">
        <f>IF(R11="",0,R11*R14/3^0.5*2.1/10^4/R11)</f>
        <v>0</v>
      </c>
      <c r="D105" s="34">
        <f>IF(R16="",0,R16/6^0.5/R15)</f>
        <v>0</v>
      </c>
      <c r="E105" s="34"/>
      <c r="F105" s="34"/>
      <c r="G105" s="34"/>
      <c r="H105" s="34"/>
      <c r="I105" s="34"/>
      <c r="J105" s="25">
        <f>IF(R17="",0,R17/R15)</f>
        <v>0</v>
      </c>
      <c r="K105" s="25">
        <f>IF(R15="",0,R15*R14/3^0.5*2.1/10^4/R15)</f>
        <v>0</v>
      </c>
      <c r="L105" s="25">
        <f>IF(R$17="",0,IF(R$15=$AK$16,$G$69,IF(R$10=$AK$10,$E$69,IF(R$10=$AK$11,$F$69,IF(R$10=$AK$12,$G$69,IF(R$10=$AK$13,$H$69,IF(R$10=$AK$14,$I$69,$D$69)))))))</f>
        <v>0</v>
      </c>
      <c r="V105" s="36"/>
      <c r="W105" s="36"/>
      <c r="X105" s="23"/>
      <c r="Y105" s="23"/>
      <c r="Z105" s="23"/>
      <c r="AA105" s="23"/>
      <c r="AB105" s="23"/>
      <c r="AC105" s="23"/>
      <c r="AD105" s="23"/>
      <c r="AE105" s="23"/>
    </row>
    <row r="106" spans="1:31" ht="12.75">
      <c r="A106" s="34">
        <f>IF(S11="",0,S12/6^0.5/S11)</f>
        <v>0</v>
      </c>
      <c r="B106" s="34">
        <f>IF(S11="",0,S13/S11)</f>
        <v>0</v>
      </c>
      <c r="C106" s="34">
        <f>IF(S11="",0,S11*S14/3^0.5*2.1/10^4/S11)</f>
        <v>0</v>
      </c>
      <c r="D106" s="34">
        <f>IF(S16="",0,S16/6^0.5/S15)</f>
        <v>0</v>
      </c>
      <c r="E106" s="34"/>
      <c r="F106" s="34"/>
      <c r="G106" s="34"/>
      <c r="H106" s="34"/>
      <c r="I106" s="34"/>
      <c r="J106" s="25">
        <f>IF(S17="",0,S17/S15)</f>
        <v>0</v>
      </c>
      <c r="K106" s="25">
        <f>IF(S15="",0,S15*S14/3^0.5*2.1/10^4/S15)</f>
        <v>0</v>
      </c>
      <c r="L106" s="25">
        <f>IF(S$17="",0,IF(S$15=$AK$16,$G$69,IF(S$10=$AK$10,$E$69,IF(S$10=$AK$11,$F$69,IF(S$10=$AK$12,$G$69,IF(S$10=$AK$13,$H$69,IF(S$10=$AK$14,$I$69,$D$69)))))))</f>
        <v>0</v>
      </c>
      <c r="V106" s="36"/>
      <c r="W106" s="36"/>
      <c r="X106" s="23"/>
      <c r="Y106" s="23"/>
      <c r="Z106" s="23"/>
      <c r="AA106" s="23"/>
      <c r="AB106" s="23"/>
      <c r="AC106" s="23"/>
      <c r="AD106" s="23"/>
      <c r="AE106" s="23"/>
    </row>
    <row r="107" spans="1:31" ht="12.75">
      <c r="A107" s="34">
        <f>IF(T11="",0,T12/6^0.5/T11)</f>
        <v>0</v>
      </c>
      <c r="B107" s="34">
        <f>IF(T11="",0,T13/T11)</f>
        <v>0</v>
      </c>
      <c r="C107" s="34">
        <f>IF(T11="",0,T11*T14/3^0.5*2.1/10^4/T11)</f>
        <v>0</v>
      </c>
      <c r="D107" s="34">
        <f>IF(T16="",0,T16/6^0.5/T15)</f>
        <v>0</v>
      </c>
      <c r="E107" s="34"/>
      <c r="F107" s="34"/>
      <c r="G107" s="34"/>
      <c r="H107" s="34"/>
      <c r="I107" s="34"/>
      <c r="J107" s="25">
        <f>IF(T17="",0,T17/T15)</f>
        <v>0</v>
      </c>
      <c r="K107" s="25">
        <f>IF(T15="",0,T15*T14/3^0.5*2.1/10^4/T15)</f>
        <v>0</v>
      </c>
      <c r="L107" s="25">
        <f>IF(T$17="",0,IF(T$15=$AK$16,$G$69,IF(T$10=$AK$10,$E$69,IF(T$10=$AK$11,$F$69,IF(T$10=$AK$12,$G$69,IF(T$10=$AK$13,$H$69,IF(T$10=$AK$14,$I$69,$D$69)))))))</f>
        <v>0</v>
      </c>
      <c r="V107" s="36"/>
      <c r="W107" s="36"/>
      <c r="X107" s="23"/>
      <c r="Y107" s="23"/>
      <c r="Z107" s="23"/>
      <c r="AA107" s="23"/>
      <c r="AB107" s="23"/>
      <c r="AC107" s="23"/>
      <c r="AD107" s="23"/>
      <c r="AE107" s="23"/>
    </row>
    <row r="108" spans="1:31" ht="12.75">
      <c r="A108" s="34">
        <f>IF(U11="",0,U12/6^0.5/U11)</f>
        <v>0</v>
      </c>
      <c r="B108" s="34">
        <f>IF(U11="",0,U13/U11)</f>
        <v>0</v>
      </c>
      <c r="C108" s="34">
        <f>IF(U11="",0,U11*U14/3^0.5*2.1/10^4/U11)</f>
        <v>0</v>
      </c>
      <c r="D108" s="34">
        <f>IF(U16="",0,U16/6^0.5/U15)</f>
        <v>0</v>
      </c>
      <c r="E108" s="34"/>
      <c r="F108" s="34"/>
      <c r="G108" s="34"/>
      <c r="H108" s="34"/>
      <c r="I108" s="34"/>
      <c r="J108" s="25">
        <f>IF(U17="",0,U17/U15)</f>
        <v>0</v>
      </c>
      <c r="K108" s="25">
        <f>IF(U15="",0,U15*U14/3^0.5*2.1/10^4/U15)</f>
        <v>0</v>
      </c>
      <c r="L108" s="25">
        <f>IF(U$17="",0,IF(U$15=$AK$16,$G$69,IF(U$10=$AK$10,$E$69,IF(U$10=$AK$11,$F$69,IF(U$10=$AK$12,$G$69,IF(U$10=$AK$13,$H$69,IF(U$10=$AK$14,$I$69,$D$69)))))))</f>
        <v>0</v>
      </c>
      <c r="V108" s="36"/>
      <c r="W108" s="36"/>
      <c r="X108" s="23"/>
      <c r="Y108" s="23"/>
      <c r="Z108" s="23"/>
      <c r="AA108" s="23"/>
      <c r="AB108" s="23"/>
      <c r="AC108" s="23"/>
      <c r="AD108" s="23"/>
      <c r="AE108" s="23"/>
    </row>
    <row r="109" spans="1:31" ht="12.75">
      <c r="A109" s="34">
        <f>IF(V11="",0,V12/6^0.5/V11)</f>
        <v>0</v>
      </c>
      <c r="B109" s="34">
        <f>IF(V11="",0,V13/V11)</f>
        <v>0</v>
      </c>
      <c r="C109" s="34">
        <f>IF(V11="",0,V11*V14/3^0.5*2.1/10^4/V11)</f>
        <v>0</v>
      </c>
      <c r="D109" s="34">
        <f>IF(V16="",0,V16/6^0.5/V15)</f>
        <v>0</v>
      </c>
      <c r="E109" s="34"/>
      <c r="F109" s="34"/>
      <c r="G109" s="34"/>
      <c r="H109" s="34"/>
      <c r="I109" s="34"/>
      <c r="J109" s="25">
        <f>IF(V17="",0,V17/V15)</f>
        <v>0</v>
      </c>
      <c r="K109" s="25">
        <f>IF(V15="",0,V15*V14/3^0.5*2.1/10^4/V15)</f>
        <v>0</v>
      </c>
      <c r="L109" s="25">
        <f>IF(V$17="",0,IF(V$15=$AK$16,$G$69,IF(V$10=$AK$10,$E$69,IF(V$10=$AK$11,$F$69,IF(V$10=$AK$12,$G$69,IF(V$10=$AK$13,$H$69,IF(V$10=$AK$14,$I$69,$D$69)))))))</f>
        <v>0</v>
      </c>
      <c r="V109" s="141"/>
      <c r="W109" s="37"/>
      <c r="X109" s="23"/>
      <c r="Y109" s="23"/>
      <c r="Z109" s="23"/>
      <c r="AA109" s="23"/>
      <c r="AB109" s="23"/>
      <c r="AC109" s="23"/>
      <c r="AD109" s="23"/>
      <c r="AE109" s="23"/>
    </row>
    <row r="110" spans="1:31" ht="12.75">
      <c r="A110" s="34">
        <f>IF(W11="",0,W12/6^0.5/W11)</f>
        <v>0</v>
      </c>
      <c r="B110" s="34">
        <f>IF(W11="",0,W13/W11)</f>
        <v>0</v>
      </c>
      <c r="C110" s="34">
        <f>IF(W11="",0,W11*W14/3^0.5*2.1/10^4/W11)</f>
        <v>0</v>
      </c>
      <c r="D110" s="34">
        <f>IF(W16="",0,W16/6^0.5/W15)</f>
        <v>0</v>
      </c>
      <c r="E110" s="34"/>
      <c r="F110" s="34"/>
      <c r="G110" s="34"/>
      <c r="H110" s="34"/>
      <c r="I110" s="34"/>
      <c r="J110" s="25">
        <f>IF(W17="",0,W17/W15)</f>
        <v>0</v>
      </c>
      <c r="K110" s="25">
        <f>IF(W15="",0,W15*W14/3^0.5*2.1/10^4/W15)</f>
        <v>0</v>
      </c>
      <c r="L110" s="25">
        <f>IF(W$17="",0,IF(W$15=$AK$16,$G$69,IF(W$10=$AK$10,$E$69,IF(W$10=$AK$11,$F$69,IF(W$10=$AK$12,$G$69,IF(W$10=$AK$13,$H$69,IF(W$10=$AK$14,$I$69,$D$69)))))))</f>
        <v>0</v>
      </c>
      <c r="V110" s="23"/>
      <c r="W110" s="23"/>
      <c r="X110" s="23"/>
      <c r="Y110" s="23"/>
      <c r="Z110" s="23"/>
      <c r="AA110" s="23"/>
      <c r="AB110" s="23"/>
      <c r="AC110" s="23"/>
      <c r="AD110" s="23"/>
      <c r="AE110" s="23"/>
    </row>
    <row r="111" spans="1:31" ht="12.75">
      <c r="A111" s="34">
        <f>IF(X11="",0,X12/6^0.5/X11)</f>
        <v>0</v>
      </c>
      <c r="B111" s="34">
        <f>IF(X11="",0,X13/X11)</f>
        <v>0</v>
      </c>
      <c r="C111" s="34">
        <f>IF(X11="",0,X11*X14/3^0.5*2.1/10^4/X11)</f>
        <v>0</v>
      </c>
      <c r="D111" s="34">
        <f>IF(X16="",0,X16/6^0.5/X15)</f>
        <v>0</v>
      </c>
      <c r="E111" s="34"/>
      <c r="F111" s="34"/>
      <c r="G111" s="34"/>
      <c r="H111" s="34"/>
      <c r="I111" s="34"/>
      <c r="J111" s="25">
        <f>IF(X17="",0,X17/X15)</f>
        <v>0</v>
      </c>
      <c r="K111" s="25">
        <f>IF(X15="",0,X15*X14/3^0.5*2.1/10^4/X15)</f>
        <v>0</v>
      </c>
      <c r="L111" s="25">
        <f>IF(X$17="",0,IF(X$15=$AK$16,$G$69,IF(X$10=$AK$10,$E$69,IF(X$10=$AK$11,$F$69,IF(X$10=$AK$12,$G$69,IF(X$10=$AK$13,$H$69,IF(X$10=$AK$14,$I$69,$D$69)))))))</f>
        <v>0</v>
      </c>
      <c r="V111" s="36"/>
      <c r="W111" s="36"/>
      <c r="X111" s="23"/>
      <c r="Y111" s="23"/>
      <c r="Z111" s="23"/>
      <c r="AA111" s="23"/>
      <c r="AB111" s="23"/>
      <c r="AC111" s="23"/>
      <c r="AD111" s="23"/>
      <c r="AE111" s="23"/>
    </row>
    <row r="112" spans="1:31" ht="12.75">
      <c r="A112" s="34">
        <f>IF(Y11="",0,Y12/6^0.5/Y11)</f>
        <v>0</v>
      </c>
      <c r="B112" s="34">
        <f>IF(Y11="",0,Y13/Y11)</f>
        <v>0</v>
      </c>
      <c r="C112" s="34">
        <f>IF(Y11="",0,Y11*Y14/3^0.5*2.1/10^4/Y11)</f>
        <v>0</v>
      </c>
      <c r="D112" s="34">
        <f>IF(Y16="",0,Y16/6^0.5/Y15)</f>
        <v>0</v>
      </c>
      <c r="E112" s="34"/>
      <c r="F112" s="34"/>
      <c r="G112" s="34"/>
      <c r="H112" s="34"/>
      <c r="I112" s="34"/>
      <c r="J112" s="25">
        <f>IF(Y17="",0,Y17/Y15)</f>
        <v>0</v>
      </c>
      <c r="K112" s="25">
        <f>IF(Y15="",0,Y15*Y14/3^0.5*2.1/10^4/Y15)</f>
        <v>0</v>
      </c>
      <c r="L112" s="25">
        <f>IF(Y$17="",0,IF(Y$15=$AK$16,$G$69,IF(Y$10=$AK$10,$E$69,IF(Y$10=$AK$11,$F$69,IF(Y$10=$AK$12,$G$69,IF(Y$10=$AK$13,$H$69,IF(Y$10=$AK$14,$I$69,$D$69)))))))</f>
        <v>0</v>
      </c>
      <c r="V112" s="36"/>
      <c r="W112" s="36"/>
      <c r="X112" s="23"/>
      <c r="Y112" s="23"/>
      <c r="Z112" s="23"/>
      <c r="AA112" s="23"/>
      <c r="AB112" s="23"/>
      <c r="AC112" s="23"/>
      <c r="AD112" s="23"/>
      <c r="AE112" s="23"/>
    </row>
    <row r="113" spans="1:31" ht="12.75">
      <c r="A113" s="34"/>
      <c r="B113" s="34"/>
      <c r="C113" s="34"/>
      <c r="D113" s="34"/>
      <c r="E113" s="34"/>
      <c r="F113" s="34"/>
      <c r="G113" s="34"/>
      <c r="H113" s="34"/>
      <c r="I113" s="34"/>
      <c r="J113" s="25"/>
      <c r="K113" s="25"/>
      <c r="L113" s="25"/>
      <c r="V113" s="36"/>
      <c r="W113" s="36"/>
      <c r="X113" s="23"/>
      <c r="Y113" s="23"/>
      <c r="Z113" s="23"/>
      <c r="AA113" s="23"/>
      <c r="AB113" s="23"/>
      <c r="AC113" s="23"/>
      <c r="AD113" s="23"/>
      <c r="AE113" s="23"/>
    </row>
    <row r="114" spans="1:31" ht="12.75">
      <c r="A114" s="34"/>
      <c r="B114" s="34"/>
      <c r="C114" s="34"/>
      <c r="D114" s="34"/>
      <c r="E114" s="23"/>
      <c r="F114" s="23"/>
      <c r="G114" s="23"/>
      <c r="H114" s="23"/>
      <c r="I114" s="23"/>
      <c r="J114" s="17"/>
      <c r="K114" s="17"/>
      <c r="L114" s="17"/>
      <c r="V114" s="36"/>
      <c r="W114" s="36"/>
      <c r="X114" s="23"/>
      <c r="Y114" s="23"/>
      <c r="Z114" s="23"/>
      <c r="AA114" s="23"/>
      <c r="AB114" s="23"/>
      <c r="AC114" s="23"/>
      <c r="AD114" s="23"/>
      <c r="AE114" s="23"/>
    </row>
    <row r="115" spans="1:31" ht="12.75">
      <c r="A115" s="112" t="s">
        <v>23</v>
      </c>
      <c r="B115" s="112" t="s">
        <v>24</v>
      </c>
      <c r="C115" s="112" t="s">
        <v>25</v>
      </c>
      <c r="D115" s="112" t="s">
        <v>27</v>
      </c>
      <c r="E115" s="112"/>
      <c r="F115" s="112"/>
      <c r="G115" s="112"/>
      <c r="H115" s="112"/>
      <c r="I115" s="112"/>
      <c r="J115" s="26" t="s">
        <v>28</v>
      </c>
      <c r="K115" s="26" t="s">
        <v>29</v>
      </c>
      <c r="L115" s="26" t="s">
        <v>30</v>
      </c>
      <c r="V115" s="36"/>
      <c r="W115" s="36"/>
      <c r="X115" s="23"/>
      <c r="Y115" s="23"/>
      <c r="Z115" s="23"/>
      <c r="AA115" s="23"/>
      <c r="AB115" s="23"/>
      <c r="AC115" s="23"/>
      <c r="AD115" s="23"/>
      <c r="AE115" s="23"/>
    </row>
    <row r="116" spans="1:31" ht="12.75">
      <c r="A116" s="34" t="e">
        <f>P25/6^0.5/P24</f>
        <v>#DIV/0!</v>
      </c>
      <c r="B116" s="34" t="e">
        <f>P26/P24</f>
        <v>#DIV/0!</v>
      </c>
      <c r="C116" s="34" t="e">
        <f>P24*P27/3^0.5*2.1/10^4/P24</f>
        <v>#DIV/0!</v>
      </c>
      <c r="D116" s="34" t="e">
        <f>P29/6^0.5/P28</f>
        <v>#DIV/0!</v>
      </c>
      <c r="E116" s="34"/>
      <c r="F116" s="34"/>
      <c r="G116" s="34"/>
      <c r="H116" s="34"/>
      <c r="I116" s="34"/>
      <c r="J116" s="25" t="e">
        <f>P30/P28</f>
        <v>#DIV/0!</v>
      </c>
      <c r="K116" s="25" t="e">
        <f>P28*P27/3^0.5*2.1/10^4/P28</f>
        <v>#DIV/0!</v>
      </c>
      <c r="L116" s="25">
        <f>IF(P$30="",0,IF(P$23=$AK$16,$G$69,IF(P$23=$AK$10,$E$69,IF(P$23=$AK$11,$F$69,IF(P$23=$AK$12,$G$69,IF(P$23=$AK$13,$H$69,IF(P$23=$AK$14,$I$69,$D$69)))))))</f>
        <v>0</v>
      </c>
      <c r="V116" s="36"/>
      <c r="W116" s="36"/>
      <c r="X116" s="23"/>
      <c r="Y116" s="23"/>
      <c r="Z116" s="23"/>
      <c r="AA116" s="23"/>
      <c r="AB116" s="23"/>
      <c r="AC116" s="23"/>
      <c r="AD116" s="23"/>
      <c r="AE116" s="23"/>
    </row>
    <row r="117" spans="1:31" ht="12.75">
      <c r="A117" s="34" t="e">
        <f>Q25/6^0.5/Q24</f>
        <v>#DIV/0!</v>
      </c>
      <c r="B117" s="34" t="e">
        <f>Q26/Q24</f>
        <v>#DIV/0!</v>
      </c>
      <c r="C117" s="34" t="e">
        <f>Q24*Q27/3^0.5*2.1/10^4/Q24</f>
        <v>#DIV/0!</v>
      </c>
      <c r="D117" s="34" t="e">
        <f>Q29/6^0.5/Q28</f>
        <v>#DIV/0!</v>
      </c>
      <c r="E117" s="34"/>
      <c r="F117" s="34"/>
      <c r="G117" s="34"/>
      <c r="H117" s="34"/>
      <c r="I117" s="34"/>
      <c r="J117" s="25" t="e">
        <f>Q30/Q28</f>
        <v>#DIV/0!</v>
      </c>
      <c r="K117" s="25" t="e">
        <f>Q28*Q27/3^0.5*2.1/10^4/Q28</f>
        <v>#DIV/0!</v>
      </c>
      <c r="L117" s="25">
        <f>IF(Q$30="",0,IF(Q$23=$AK$16,$G$69,IF(Q$23=$AK$10,$E$69,IF(Q$23=$AK$11,$F$69,IF(Q$23=$AK$12,$G$69,IF(Q$23=$AK$13,$H$69,IF(Q$23=$AK$14,$I$69,$D$69)))))))</f>
        <v>0</v>
      </c>
      <c r="V117" s="36"/>
      <c r="W117" s="36"/>
      <c r="X117" s="23"/>
      <c r="Y117" s="23"/>
      <c r="Z117" s="23"/>
      <c r="AA117" s="23"/>
      <c r="AB117" s="23"/>
      <c r="AC117" s="23"/>
      <c r="AD117" s="23"/>
      <c r="AE117" s="23"/>
    </row>
    <row r="118" spans="1:31" ht="12.75">
      <c r="A118" s="34"/>
      <c r="B118" s="34"/>
      <c r="C118" s="34"/>
      <c r="D118" s="34"/>
      <c r="E118" s="23"/>
      <c r="F118" s="23"/>
      <c r="G118" s="23"/>
      <c r="H118" s="23"/>
      <c r="I118" s="23"/>
      <c r="J118" s="17"/>
      <c r="K118" s="17"/>
      <c r="L118" s="17"/>
      <c r="V118" s="36"/>
      <c r="W118" s="36"/>
      <c r="X118" s="23"/>
      <c r="Y118" s="23"/>
      <c r="Z118" s="23"/>
      <c r="AA118" s="23"/>
      <c r="AB118" s="23"/>
      <c r="AC118" s="23"/>
      <c r="AD118" s="23"/>
      <c r="AE118" s="23"/>
    </row>
    <row r="119" spans="1:31" ht="12.75">
      <c r="A119" s="112" t="s">
        <v>23</v>
      </c>
      <c r="B119" s="112" t="s">
        <v>24</v>
      </c>
      <c r="C119" s="112" t="s">
        <v>25</v>
      </c>
      <c r="D119" s="112" t="s">
        <v>27</v>
      </c>
      <c r="E119" s="112"/>
      <c r="F119" s="112"/>
      <c r="G119" s="112"/>
      <c r="H119" s="112"/>
      <c r="I119" s="112"/>
      <c r="J119" s="26" t="s">
        <v>28</v>
      </c>
      <c r="K119" s="26" t="s">
        <v>29</v>
      </c>
      <c r="L119" s="26" t="s">
        <v>30</v>
      </c>
      <c r="V119" s="36"/>
      <c r="W119" s="36"/>
      <c r="X119" s="23"/>
      <c r="Y119" s="23"/>
      <c r="Z119" s="23"/>
      <c r="AA119" s="23"/>
      <c r="AB119" s="23"/>
      <c r="AC119" s="23"/>
      <c r="AD119" s="23"/>
      <c r="AE119" s="23"/>
    </row>
    <row r="120" spans="1:31" ht="12.75">
      <c r="A120" s="34" t="e">
        <f>P39/6^0.5/P38</f>
        <v>#DIV/0!</v>
      </c>
      <c r="B120" s="34" t="e">
        <f>P40/P38</f>
        <v>#DIV/0!</v>
      </c>
      <c r="C120" s="34" t="e">
        <f>P38*P41/3^0.5*2.1/10^4/P38</f>
        <v>#DIV/0!</v>
      </c>
      <c r="D120" s="34" t="e">
        <f>P43/6^0.5/P42</f>
        <v>#DIV/0!</v>
      </c>
      <c r="E120" s="34"/>
      <c r="F120" s="34"/>
      <c r="G120" s="34"/>
      <c r="H120" s="34"/>
      <c r="I120" s="34"/>
      <c r="J120" s="25" t="e">
        <f>P44/P42</f>
        <v>#DIV/0!</v>
      </c>
      <c r="K120" s="25" t="e">
        <f>P42*P41/3^0.5*2.1/10^4/P42</f>
        <v>#DIV/0!</v>
      </c>
      <c r="L120" s="25">
        <f>D69</f>
      </c>
      <c r="V120" s="36"/>
      <c r="W120" s="36"/>
      <c r="X120" s="23"/>
      <c r="Y120" s="23"/>
      <c r="Z120" s="23"/>
      <c r="AA120" s="23"/>
      <c r="AB120" s="23"/>
      <c r="AC120" s="23"/>
      <c r="AD120" s="23"/>
      <c r="AE120" s="23"/>
    </row>
    <row r="121" spans="1:31" ht="12.75">
      <c r="A121" s="23"/>
      <c r="B121" s="23"/>
      <c r="C121" s="23"/>
      <c r="D121" s="23"/>
      <c r="E121" s="23"/>
      <c r="F121" s="23"/>
      <c r="G121" s="23"/>
      <c r="H121" s="23"/>
      <c r="I121" s="23"/>
      <c r="J121" s="17"/>
      <c r="K121" s="17"/>
      <c r="L121" s="17"/>
      <c r="V121" s="36"/>
      <c r="W121" s="36"/>
      <c r="X121" s="23"/>
      <c r="Y121" s="23"/>
      <c r="Z121" s="23"/>
      <c r="AA121" s="23"/>
      <c r="AB121" s="23"/>
      <c r="AC121" s="23"/>
      <c r="AD121" s="23"/>
      <c r="AE121" s="23"/>
    </row>
    <row r="122" spans="1:31" ht="12.75">
      <c r="A122" s="12" t="s">
        <v>598</v>
      </c>
      <c r="V122" s="36"/>
      <c r="W122" s="36"/>
      <c r="X122" s="23"/>
      <c r="Y122" s="23"/>
      <c r="Z122" s="23"/>
      <c r="AA122" s="23"/>
      <c r="AB122" s="23"/>
      <c r="AC122" s="23"/>
      <c r="AD122" s="23"/>
      <c r="AE122" s="23"/>
    </row>
    <row r="123" spans="1:31" ht="12.75">
      <c r="A123" s="12" t="e">
        <f>G$11/6^0.5/G$10</f>
        <v>#DIV/0!</v>
      </c>
      <c r="B123" s="12" t="e">
        <f>G$12/G$10</f>
        <v>#DIV/0!</v>
      </c>
      <c r="C123" s="12" t="e">
        <f>G$10*G$13/3^0.5*2.1/10^4/G$10</f>
        <v>#DIV/0!</v>
      </c>
      <c r="D123" s="12" t="e">
        <f>G$15/6^0.5/G$14</f>
        <v>#DIV/0!</v>
      </c>
      <c r="J123" s="12" t="e">
        <f>G$16/G$14</f>
        <v>#DIV/0!</v>
      </c>
      <c r="K123" s="12" t="e">
        <f>G$14*G$13/3^0.5*2.1/10^4/G$14</f>
        <v>#DIV/0!</v>
      </c>
      <c r="L123" s="12">
        <f>IF('us1 '!$H$14="",IF('us1 '!$H$20="",'us1 '!$H$45,'us1 '!$H$22),'us1 '!$H$15)</f>
      </c>
      <c r="V123" s="141"/>
      <c r="W123" s="37"/>
      <c r="X123" s="23"/>
      <c r="Y123" s="23"/>
      <c r="Z123" s="23"/>
      <c r="AA123" s="23"/>
      <c r="AB123" s="23"/>
      <c r="AC123" s="23"/>
      <c r="AD123" s="23"/>
      <c r="AE123" s="23"/>
    </row>
    <row r="124" spans="1:31" ht="12.75">
      <c r="A124" s="12" t="e">
        <f>E$11/6^0.5/E$10</f>
        <v>#DIV/0!</v>
      </c>
      <c r="B124" s="12" t="e">
        <f>E$12/E$10</f>
        <v>#DIV/0!</v>
      </c>
      <c r="C124" s="12" t="e">
        <f>E$10*E$13/3^0.5*2.1/10^4/E$10</f>
        <v>#DIV/0!</v>
      </c>
      <c r="D124" s="12" t="e">
        <f>E$15/6^0.5/E$14</f>
        <v>#DIV/0!</v>
      </c>
      <c r="J124" s="12" t="e">
        <f>E$16/E$14</f>
        <v>#DIV/0!</v>
      </c>
      <c r="K124" s="12" t="e">
        <f>E$14*E$13/3^0.5*2.1/10^4/E$14</f>
        <v>#DIV/0!</v>
      </c>
      <c r="L124" s="12">
        <f>IF(E$18=AK$22,D$17,IF(E$18=AK$23,D$30,IF(E$18=AK$24,D$43,IF(E$18=AK$25,D$56,D$69))))</f>
      </c>
      <c r="V124" s="23"/>
      <c r="W124" s="23"/>
      <c r="X124" s="23"/>
      <c r="Y124" s="23"/>
      <c r="Z124" s="23"/>
      <c r="AA124" s="23"/>
      <c r="AB124" s="23"/>
      <c r="AC124" s="23"/>
      <c r="AD124" s="23"/>
      <c r="AE124" s="23"/>
    </row>
    <row r="125" spans="1:31" ht="12.75">
      <c r="A125" s="12" t="e">
        <f>F$11/6^0.5/F$10</f>
        <v>#DIV/0!</v>
      </c>
      <c r="B125" s="12" t="e">
        <f>F$12/F$10</f>
        <v>#DIV/0!</v>
      </c>
      <c r="C125" s="12" t="e">
        <f>F$10*F$13/3^0.5*2.1/10^4/F$10</f>
        <v>#DIV/0!</v>
      </c>
      <c r="D125" s="12" t="e">
        <f>F$15/6^0.5/F$14</f>
        <v>#DIV/0!</v>
      </c>
      <c r="J125" s="12" t="e">
        <f>F$16/F$14</f>
        <v>#DIV/0!</v>
      </c>
      <c r="K125" s="12" t="e">
        <f>F$14*F$13/3^0.5*2.1/10^4/F$14</f>
        <v>#DIV/0!</v>
      </c>
      <c r="L125" s="12">
        <f>IF(F$18=AL$22,E$17,IF(F$18=AL$23,E$30,IF(F$18=AL$24,E$43,IF(F$18=AL$25,E$56,E$69))))</f>
      </c>
      <c r="V125" s="36"/>
      <c r="W125" s="36"/>
      <c r="X125" s="23"/>
      <c r="Y125" s="23"/>
      <c r="Z125" s="23"/>
      <c r="AA125" s="23"/>
      <c r="AB125" s="23"/>
      <c r="AC125" s="23"/>
      <c r="AD125" s="23"/>
      <c r="AE125" s="23"/>
    </row>
    <row r="126" spans="1:31" ht="12.75">
      <c r="A126" s="12" t="e">
        <f>H$11/6^0.5/H$10</f>
        <v>#DIV/0!</v>
      </c>
      <c r="B126" s="12" t="e">
        <f>H$12/H$10</f>
        <v>#DIV/0!</v>
      </c>
      <c r="C126" s="12" t="e">
        <f>H$10*H$13/3^0.5*2.1/10^4/H$10</f>
        <v>#DIV/0!</v>
      </c>
      <c r="D126" s="12" t="e">
        <f>H$15/6^0.5/H$14</f>
        <v>#DIV/0!</v>
      </c>
      <c r="J126" s="12" t="e">
        <f>H$16/H$14</f>
        <v>#DIV/0!</v>
      </c>
      <c r="K126" s="12" t="e">
        <f>H$14*H$13/3^0.5*2.1/10^4/H$14</f>
        <v>#DIV/0!</v>
      </c>
      <c r="L126" s="12">
        <f>IF(H$18=AM$22,G$17,IF(H$18=AM$23,G$30,IF(H$18=AM$24,G$43,IF(H$18=AM$25,G$56,G$69))))</f>
      </c>
      <c r="V126" s="36"/>
      <c r="W126" s="36"/>
      <c r="X126" s="23"/>
      <c r="Y126" s="23"/>
      <c r="Z126" s="23"/>
      <c r="AA126" s="23"/>
      <c r="AB126" s="23"/>
      <c r="AC126" s="23"/>
      <c r="AD126" s="23"/>
      <c r="AE126" s="23"/>
    </row>
    <row r="127" spans="1:31" ht="12.75">
      <c r="A127" s="12" t="e">
        <f>I$11/6^0.5/I$10</f>
        <v>#DIV/0!</v>
      </c>
      <c r="B127" s="12" t="e">
        <f>I$12/I$10</f>
        <v>#DIV/0!</v>
      </c>
      <c r="C127" s="12" t="e">
        <f>I$10*I$13/3^0.5*2.1/10^4/I$10</f>
        <v>#DIV/0!</v>
      </c>
      <c r="D127" s="12" t="e">
        <f>I$15/6^0.5/I$14</f>
        <v>#DIV/0!</v>
      </c>
      <c r="J127" s="12" t="e">
        <f>I$16/I$14</f>
        <v>#DIV/0!</v>
      </c>
      <c r="K127" s="12" t="e">
        <f>I$14*I$13/3^0.5*2.1/10^4/I$14</f>
        <v>#DIV/0!</v>
      </c>
      <c r="L127" s="12">
        <f>IF(I$18=AN$22,H$17,IF(I$18=AN$23,H$30,IF(I$18=AN$24,H$43,IF(I$18=AN$25,H$56,H$69))))</f>
      </c>
      <c r="V127" s="36"/>
      <c r="W127" s="36"/>
      <c r="X127" s="23"/>
      <c r="Y127" s="23"/>
      <c r="Z127" s="23"/>
      <c r="AA127" s="23"/>
      <c r="AB127" s="23"/>
      <c r="AC127" s="23"/>
      <c r="AD127" s="23"/>
      <c r="AE127" s="23"/>
    </row>
    <row r="128" spans="1:31" ht="12.75">
      <c r="A128" s="12" t="e">
        <f>E$24/6^0.5/E$23</f>
        <v>#DIV/0!</v>
      </c>
      <c r="B128" s="12" t="e">
        <f>E$25/E$23</f>
        <v>#DIV/0!</v>
      </c>
      <c r="C128" s="12" t="e">
        <f>E$23*E$26/3^0.5*2.1/10^4/E$23</f>
        <v>#DIV/0!</v>
      </c>
      <c r="D128" s="12" t="e">
        <f>E$28/6^0.5/E$27</f>
        <v>#DIV/0!</v>
      </c>
      <c r="J128" s="12" t="e">
        <f>E$29/E$27</f>
        <v>#DIV/0!</v>
      </c>
      <c r="K128" s="12" t="e">
        <f>E$27*E$26/3^0.5*2.1/10^4/E$27</f>
        <v>#DIV/0!</v>
      </c>
      <c r="L128" s="12">
        <f>IF(E$23="","",E$17)</f>
      </c>
      <c r="V128" s="36"/>
      <c r="W128" s="36"/>
      <c r="X128" s="23"/>
      <c r="Y128" s="23"/>
      <c r="Z128" s="23"/>
      <c r="AA128" s="23"/>
      <c r="AB128" s="23"/>
      <c r="AC128" s="23"/>
      <c r="AD128" s="23"/>
      <c r="AE128" s="23"/>
    </row>
    <row r="129" spans="1:31" ht="12.75">
      <c r="A129" s="12" t="e">
        <f>F$24/6^0.5/F$23</f>
        <v>#DIV/0!</v>
      </c>
      <c r="B129" s="12" t="e">
        <f>F$25/F$23</f>
        <v>#DIV/0!</v>
      </c>
      <c r="C129" s="12" t="e">
        <f>F$23*F$26/3^0.5*2.1/10^4/F$23</f>
        <v>#DIV/0!</v>
      </c>
      <c r="D129" s="12" t="e">
        <f>F$28/6^0.5/F$27</f>
        <v>#DIV/0!</v>
      </c>
      <c r="J129" s="12" t="e">
        <f>F$29/F$27</f>
        <v>#DIV/0!</v>
      </c>
      <c r="K129" s="12" t="e">
        <f>F$27*F$26/3^0.5*2.1/10^4/F$27</f>
        <v>#DIV/0!</v>
      </c>
      <c r="L129" s="12">
        <f>IF(F$23="","",F$17)</f>
      </c>
      <c r="V129" s="36"/>
      <c r="W129" s="36"/>
      <c r="X129" s="23"/>
      <c r="Y129" s="23"/>
      <c r="Z129" s="23"/>
      <c r="AA129" s="23"/>
      <c r="AB129" s="23"/>
      <c r="AC129" s="23"/>
      <c r="AD129" s="23"/>
      <c r="AE129" s="23"/>
    </row>
    <row r="130" spans="1:31" ht="12.75">
      <c r="A130" s="12" t="e">
        <f>G$24/6^0.5/G$23</f>
        <v>#DIV/0!</v>
      </c>
      <c r="B130" s="12" t="e">
        <f>G$25/G$23</f>
        <v>#DIV/0!</v>
      </c>
      <c r="C130" s="12" t="e">
        <f>G$23*G$26/3^0.5*2.1/10^4/G$23</f>
        <v>#DIV/0!</v>
      </c>
      <c r="D130" s="12" t="e">
        <f>G$28/6^0.5/G$27</f>
        <v>#DIV/0!</v>
      </c>
      <c r="J130" s="12" t="e">
        <f>G$29/G$27</f>
        <v>#DIV/0!</v>
      </c>
      <c r="K130" s="12" t="e">
        <f>G$27*G$26/3^0.5*2.1/10^4/G$27</f>
        <v>#DIV/0!</v>
      </c>
      <c r="L130" s="12">
        <f>IF(G$23="","",G$17)</f>
      </c>
      <c r="R130" s="17"/>
      <c r="V130" s="36"/>
      <c r="W130" s="36"/>
      <c r="X130" s="23"/>
      <c r="Y130" s="23"/>
      <c r="Z130" s="23"/>
      <c r="AA130" s="23"/>
      <c r="AB130" s="23"/>
      <c r="AC130" s="23"/>
      <c r="AD130" s="23"/>
      <c r="AE130" s="23"/>
    </row>
    <row r="131" spans="1:31" ht="12.75">
      <c r="A131" s="12" t="e">
        <f>H$24/6^0.5/H$23</f>
        <v>#DIV/0!</v>
      </c>
      <c r="B131" s="12" t="e">
        <f>H$25/H$23</f>
        <v>#DIV/0!</v>
      </c>
      <c r="C131" s="12" t="e">
        <f>H$23*H$26/3^0.5*2.1/10^4/H$23</f>
        <v>#DIV/0!</v>
      </c>
      <c r="D131" s="12" t="e">
        <f>H$28/6^0.5/H$27</f>
        <v>#DIV/0!</v>
      </c>
      <c r="J131" s="12" t="e">
        <f>H$29/H$27</f>
        <v>#DIV/0!</v>
      </c>
      <c r="K131" s="12" t="e">
        <f>H$27*H$26/3^0.5*2.1/10^4/H$27</f>
        <v>#DIV/0!</v>
      </c>
      <c r="L131" s="12">
        <f>IF(H$23="","",H$17)</f>
      </c>
      <c r="V131" s="36"/>
      <c r="W131" s="36"/>
      <c r="X131" s="23"/>
      <c r="Y131" s="23"/>
      <c r="Z131" s="23"/>
      <c r="AA131" s="23"/>
      <c r="AB131" s="23"/>
      <c r="AC131" s="23"/>
      <c r="AD131" s="23"/>
      <c r="AE131" s="23"/>
    </row>
    <row r="132" spans="1:31" ht="12.75">
      <c r="A132" s="12" t="e">
        <f>I$24/6^0.5/I$23</f>
        <v>#DIV/0!</v>
      </c>
      <c r="B132" s="12" t="e">
        <f>I$25/I$23</f>
        <v>#DIV/0!</v>
      </c>
      <c r="C132" s="12" t="e">
        <f>I$23*I$26/3^0.5*2.1/10^4/I$23</f>
        <v>#DIV/0!</v>
      </c>
      <c r="D132" s="12" t="e">
        <f>I$28/6^0.5/I$27</f>
        <v>#DIV/0!</v>
      </c>
      <c r="J132" s="12" t="e">
        <f>I$29/I$27</f>
        <v>#DIV/0!</v>
      </c>
      <c r="K132" s="12" t="e">
        <f>I$27*I$26/3^0.5*2.1/10^4/I$27</f>
        <v>#DIV/0!</v>
      </c>
      <c r="L132" s="12">
        <f>IF(I$23="","",I$17)</f>
      </c>
      <c r="V132" s="36"/>
      <c r="W132" s="36"/>
      <c r="X132" s="23"/>
      <c r="Y132" s="23"/>
      <c r="Z132" s="23"/>
      <c r="AA132" s="23"/>
      <c r="AB132" s="23"/>
      <c r="AC132" s="23"/>
      <c r="AD132" s="23"/>
      <c r="AE132" s="23"/>
    </row>
    <row r="133" spans="1:31" ht="12.75">
      <c r="A133" s="12" t="e">
        <f>E$37/6^0.5/E$36</f>
        <v>#DIV/0!</v>
      </c>
      <c r="B133" s="12" t="e">
        <f>E$38/E$36</f>
        <v>#DIV/0!</v>
      </c>
      <c r="C133" s="12" t="e">
        <f>E$36*E$39/3^0.5*2.1/10^4/E$36</f>
        <v>#DIV/0!</v>
      </c>
      <c r="D133" s="12" t="e">
        <f>E$41/6^0.5/E$40</f>
        <v>#DIV/0!</v>
      </c>
      <c r="J133" s="12" t="e">
        <f>E$42/E$40</f>
        <v>#DIV/0!</v>
      </c>
      <c r="K133" s="12" t="e">
        <f>E$40*E$39/3^0.5*2.1/10^4/E$40</f>
        <v>#DIV/0!</v>
      </c>
      <c r="L133" s="12">
        <f>IF(E$36="","",E$30)</f>
      </c>
      <c r="V133" s="36"/>
      <c r="W133" s="36"/>
      <c r="X133" s="23"/>
      <c r="Y133" s="23"/>
      <c r="Z133" s="23"/>
      <c r="AA133" s="23"/>
      <c r="AB133" s="23"/>
      <c r="AC133" s="23"/>
      <c r="AD133" s="23"/>
      <c r="AE133" s="23"/>
    </row>
    <row r="134" spans="1:31" ht="12.75">
      <c r="A134" s="12" t="e">
        <f>F$37/6^0.5/F$36</f>
        <v>#DIV/0!</v>
      </c>
      <c r="B134" s="12" t="e">
        <f>F$38/F$36</f>
        <v>#DIV/0!</v>
      </c>
      <c r="C134" s="12" t="e">
        <f>F$36*F$39/3^0.5*2.1/10^4/F$36</f>
        <v>#DIV/0!</v>
      </c>
      <c r="D134" s="12" t="e">
        <f>F$41/6^0.5/F$40</f>
        <v>#DIV/0!</v>
      </c>
      <c r="J134" s="12" t="e">
        <f>F$42/F$40</f>
        <v>#DIV/0!</v>
      </c>
      <c r="K134" s="12" t="e">
        <f>F$40*F$39/3^0.5*2.1/10^4/F$40</f>
        <v>#DIV/0!</v>
      </c>
      <c r="L134" s="12">
        <f>IF(F$36="","",F$30)</f>
      </c>
      <c r="V134" s="36"/>
      <c r="W134" s="36"/>
      <c r="X134" s="23"/>
      <c r="Y134" s="23"/>
      <c r="Z134" s="23"/>
      <c r="AA134" s="23"/>
      <c r="AB134" s="23"/>
      <c r="AC134" s="23"/>
      <c r="AD134" s="23"/>
      <c r="AE134" s="23"/>
    </row>
    <row r="135" spans="1:31" ht="12.75">
      <c r="A135" s="12" t="e">
        <f>G$37/6^0.5/G$36</f>
        <v>#DIV/0!</v>
      </c>
      <c r="B135" s="12" t="e">
        <f>G$38/G$36</f>
        <v>#DIV/0!</v>
      </c>
      <c r="C135" s="12" t="e">
        <f>G$36*G$39/3^0.5*2.1/10^4/G$36</f>
        <v>#DIV/0!</v>
      </c>
      <c r="D135" s="12" t="e">
        <f>G$41/6^0.5/G$40</f>
        <v>#DIV/0!</v>
      </c>
      <c r="J135" s="12" t="e">
        <f>G$42/G$40</f>
        <v>#DIV/0!</v>
      </c>
      <c r="K135" s="12" t="e">
        <f>G$40*G$39/3^0.5*2.1/10^4/G$40</f>
        <v>#DIV/0!</v>
      </c>
      <c r="L135" s="12">
        <f>IF(G$36="","",G$30)</f>
      </c>
      <c r="V135" s="36"/>
      <c r="W135" s="36"/>
      <c r="X135" s="23"/>
      <c r="Y135" s="23"/>
      <c r="Z135" s="23"/>
      <c r="AA135" s="23"/>
      <c r="AB135" s="23"/>
      <c r="AC135" s="23"/>
      <c r="AD135" s="23"/>
      <c r="AE135" s="23"/>
    </row>
    <row r="136" spans="1:31" ht="12.75">
      <c r="A136" s="12" t="e">
        <f>H$37/6^0.5/H$36</f>
        <v>#DIV/0!</v>
      </c>
      <c r="B136" s="12" t="e">
        <f>H$38/H$36</f>
        <v>#DIV/0!</v>
      </c>
      <c r="C136" s="12" t="e">
        <f>H$36*H$39/3^0.5*2.1/10^4/H$36</f>
        <v>#DIV/0!</v>
      </c>
      <c r="D136" s="12" t="e">
        <f>H$41/6^0.5/H$40</f>
        <v>#DIV/0!</v>
      </c>
      <c r="J136" s="12" t="e">
        <f>H$42/H$40</f>
        <v>#DIV/0!</v>
      </c>
      <c r="K136" s="12" t="e">
        <f>H$40*H$39/3^0.5*2.1/10^4/H$40</f>
        <v>#DIV/0!</v>
      </c>
      <c r="L136" s="12">
        <f>IF(H$36="","",H$30)</f>
      </c>
      <c r="V136" s="36"/>
      <c r="W136" s="36"/>
      <c r="X136" s="23"/>
      <c r="Y136" s="23"/>
      <c r="Z136" s="23"/>
      <c r="AA136" s="23"/>
      <c r="AB136" s="23"/>
      <c r="AC136" s="23"/>
      <c r="AD136" s="23"/>
      <c r="AE136" s="23"/>
    </row>
    <row r="137" spans="1:31" ht="12.75">
      <c r="A137" s="12" t="e">
        <f>I$37/6^0.5/I$36</f>
        <v>#DIV/0!</v>
      </c>
      <c r="B137" s="12" t="e">
        <f>I$38/I$36</f>
        <v>#DIV/0!</v>
      </c>
      <c r="C137" s="12" t="e">
        <f>I$36*I$39/3^0.5*2.1/10^4/I$36</f>
        <v>#DIV/0!</v>
      </c>
      <c r="D137" s="12" t="e">
        <f>I$41/6^0.5/I$40</f>
        <v>#DIV/0!</v>
      </c>
      <c r="J137" s="12" t="e">
        <f>I$42/I$40</f>
        <v>#DIV/0!</v>
      </c>
      <c r="K137" s="12" t="e">
        <f>I$40*I$39/3^0.5*2.1/10^4/I$40</f>
        <v>#DIV/0!</v>
      </c>
      <c r="L137" s="12">
        <f>IF(I$36="","",I$30)</f>
      </c>
      <c r="V137" s="141"/>
      <c r="W137" s="37"/>
      <c r="X137" s="23"/>
      <c r="Y137" s="23"/>
      <c r="Z137" s="23"/>
      <c r="AA137" s="23"/>
      <c r="AB137" s="23"/>
      <c r="AC137" s="23"/>
      <c r="AD137" s="23"/>
      <c r="AE137" s="23"/>
    </row>
    <row r="138" spans="1:31" ht="12.75">
      <c r="A138" s="12" t="e">
        <f>E$50/6^0.5/E$49</f>
        <v>#DIV/0!</v>
      </c>
      <c r="B138" s="12" t="e">
        <f>E$51/E$49</f>
        <v>#DIV/0!</v>
      </c>
      <c r="C138" s="12" t="e">
        <f>E$49*E$52/3^0.5*2.1/10^4/E$49</f>
        <v>#DIV/0!</v>
      </c>
      <c r="D138" s="12" t="e">
        <f>E$54/6^0.5/E$53</f>
        <v>#DIV/0!</v>
      </c>
      <c r="J138" s="12" t="e">
        <f>E$55/E$53</f>
        <v>#DIV/0!</v>
      </c>
      <c r="K138" s="12" t="e">
        <f>E$53*E$52/3^0.5*2.1/10^4/E$53</f>
        <v>#DIV/0!</v>
      </c>
      <c r="L138" s="12">
        <f>IF(E$49="","",E$43)</f>
      </c>
      <c r="V138" s="23"/>
      <c r="W138" s="23"/>
      <c r="X138" s="23"/>
      <c r="Y138" s="23"/>
      <c r="Z138" s="23"/>
      <c r="AA138" s="23"/>
      <c r="AB138" s="23"/>
      <c r="AC138" s="23"/>
      <c r="AD138" s="23"/>
      <c r="AE138" s="23"/>
    </row>
    <row r="139" spans="1:31" ht="12.75">
      <c r="A139" s="12" t="e">
        <f>F$50/6^0.5/F$49</f>
        <v>#DIV/0!</v>
      </c>
      <c r="B139" s="12" t="e">
        <f>F$51/F$49</f>
        <v>#DIV/0!</v>
      </c>
      <c r="C139" s="12" t="e">
        <f>F$49*F$52/3^0.5*2.1/10^4/F$49</f>
        <v>#DIV/0!</v>
      </c>
      <c r="D139" s="12" t="e">
        <f>F$54/6^0.5/F$53</f>
        <v>#DIV/0!</v>
      </c>
      <c r="J139" s="12" t="e">
        <f>F$55/F$53</f>
        <v>#DIV/0!</v>
      </c>
      <c r="K139" s="12" t="e">
        <f>F$53*F$52/3^0.5*2.1/10^4/F$53</f>
        <v>#DIV/0!</v>
      </c>
      <c r="L139" s="12">
        <f>IF(F$49="","",F$43)</f>
      </c>
      <c r="V139" s="23"/>
      <c r="W139" s="23"/>
      <c r="X139" s="23"/>
      <c r="Y139" s="23"/>
      <c r="Z139" s="23"/>
      <c r="AA139" s="23"/>
      <c r="AB139" s="23"/>
      <c r="AC139" s="23"/>
      <c r="AD139" s="23"/>
      <c r="AE139" s="23"/>
    </row>
    <row r="140" spans="1:31" ht="12.75">
      <c r="A140" s="12" t="e">
        <f>G$50/6^0.5/G$49</f>
        <v>#DIV/0!</v>
      </c>
      <c r="B140" s="12" t="e">
        <f>G$51/G$49</f>
        <v>#DIV/0!</v>
      </c>
      <c r="C140" s="12" t="e">
        <f>G$49*G$52/3^0.5*2.1/10^4/G$49</f>
        <v>#DIV/0!</v>
      </c>
      <c r="D140" s="12" t="e">
        <f>G$54/6^0.5/G$53</f>
        <v>#DIV/0!</v>
      </c>
      <c r="J140" s="12" t="e">
        <f>G$55/G$53</f>
        <v>#DIV/0!</v>
      </c>
      <c r="K140" s="12" t="e">
        <f>G$53*G$52/3^0.5*2.1/10^4/G$53</f>
        <v>#DIV/0!</v>
      </c>
      <c r="L140" s="12">
        <f>IF(G$49="","",G$43)</f>
      </c>
      <c r="V140" s="23"/>
      <c r="W140" s="23"/>
      <c r="X140" s="23"/>
      <c r="Y140" s="23"/>
      <c r="Z140" s="23"/>
      <c r="AA140" s="23"/>
      <c r="AB140" s="23"/>
      <c r="AC140" s="23"/>
      <c r="AD140" s="23"/>
      <c r="AE140" s="23"/>
    </row>
    <row r="141" spans="1:31" ht="12.75">
      <c r="A141" s="12" t="e">
        <f>H$50/6^0.5/H$49</f>
        <v>#DIV/0!</v>
      </c>
      <c r="B141" s="12" t="e">
        <f>H$51/H$49</f>
        <v>#DIV/0!</v>
      </c>
      <c r="C141" s="12" t="e">
        <f>H$49*H$52/3^0.5*2.1/10^4/H$49</f>
        <v>#DIV/0!</v>
      </c>
      <c r="D141" s="12" t="e">
        <f>H$54/6^0.5/H$53</f>
        <v>#DIV/0!</v>
      </c>
      <c r="J141" s="12" t="e">
        <f>H$55/H$53</f>
        <v>#DIV/0!</v>
      </c>
      <c r="K141" s="12" t="e">
        <f>H$53*H$52/3^0.5*2.1/10^4/H$53</f>
        <v>#DIV/0!</v>
      </c>
      <c r="L141" s="12">
        <f>IF(H$49="","",H$43)</f>
      </c>
      <c r="V141" s="23"/>
      <c r="W141" s="23"/>
      <c r="X141" s="23"/>
      <c r="Y141" s="23"/>
      <c r="Z141" s="23"/>
      <c r="AA141" s="23"/>
      <c r="AB141" s="23"/>
      <c r="AC141" s="23"/>
      <c r="AD141" s="23"/>
      <c r="AE141" s="23"/>
    </row>
    <row r="142" spans="1:31" ht="12.75">
      <c r="A142" s="12" t="e">
        <f>I$50/6^0.5/I$49</f>
        <v>#DIV/0!</v>
      </c>
      <c r="B142" s="12" t="e">
        <f>I$51/I$49</f>
        <v>#DIV/0!</v>
      </c>
      <c r="C142" s="12" t="e">
        <f>I$49*I$52/3^0.5*2.1/10^4/I$49</f>
        <v>#DIV/0!</v>
      </c>
      <c r="D142" s="12" t="e">
        <f>I$54/6^0.5/I$53</f>
        <v>#DIV/0!</v>
      </c>
      <c r="J142" s="12" t="e">
        <f>I$55/I$53</f>
        <v>#DIV/0!</v>
      </c>
      <c r="K142" s="12" t="e">
        <f>I$53*I$52/3^0.5*2.1/10^4/I$53</f>
        <v>#DIV/0!</v>
      </c>
      <c r="L142" s="12">
        <f>IF(I$49="","",I$43)</f>
      </c>
      <c r="V142" s="23"/>
      <c r="W142" s="23"/>
      <c r="X142" s="23"/>
      <c r="Y142" s="23"/>
      <c r="Z142" s="23"/>
      <c r="AA142" s="23"/>
      <c r="AB142" s="23"/>
      <c r="AC142" s="23"/>
      <c r="AD142" s="23"/>
      <c r="AE142" s="23"/>
    </row>
    <row r="143" spans="1:31" ht="12.75">
      <c r="A143" s="12" t="e">
        <f>E$63/6^0.5/E$62</f>
        <v>#DIV/0!</v>
      </c>
      <c r="B143" s="12" t="e">
        <f>E$64/E$62</f>
        <v>#DIV/0!</v>
      </c>
      <c r="C143" s="12" t="e">
        <f>E$62*E$65/3^0.5*2.1/10^4/E$62</f>
        <v>#DIV/0!</v>
      </c>
      <c r="D143" s="12" t="e">
        <f>E$67/6^0.5/E$66</f>
        <v>#DIV/0!</v>
      </c>
      <c r="J143" s="12" t="e">
        <f>E$68/E$66</f>
        <v>#DIV/0!</v>
      </c>
      <c r="K143" s="12" t="e">
        <f>E$66*E$65/3^0.5*2.1/10^4/E$66</f>
        <v>#DIV/0!</v>
      </c>
      <c r="L143" s="12">
        <f>IF(E$62="","",E$56)</f>
      </c>
      <c r="V143" s="23"/>
      <c r="W143" s="23"/>
      <c r="X143" s="23"/>
      <c r="Y143" s="23"/>
      <c r="Z143" s="23"/>
      <c r="AA143" s="23"/>
      <c r="AB143" s="23"/>
      <c r="AC143" s="23"/>
      <c r="AD143" s="23"/>
      <c r="AE143" s="23"/>
    </row>
    <row r="144" spans="1:31" ht="12.75">
      <c r="A144" s="12" t="e">
        <f>F$63/6^0.5/F$62</f>
        <v>#DIV/0!</v>
      </c>
      <c r="B144" s="12" t="e">
        <f>F$64/F$62</f>
        <v>#DIV/0!</v>
      </c>
      <c r="C144" s="12" t="e">
        <f>F$62*F$65/3^0.5*2.1/10^4/F$62</f>
        <v>#DIV/0!</v>
      </c>
      <c r="D144" s="12" t="e">
        <f>F$67/6^0.5/F$66</f>
        <v>#DIV/0!</v>
      </c>
      <c r="J144" s="12" t="e">
        <f>F$68/F$66</f>
        <v>#DIV/0!</v>
      </c>
      <c r="K144" s="12" t="e">
        <f>F$66*F$65/3^0.5*2.1/10^4/F$66</f>
        <v>#DIV/0!</v>
      </c>
      <c r="L144" s="12">
        <f>IF(F$62="","",F$56)</f>
      </c>
      <c r="V144" s="23"/>
      <c r="W144" s="23"/>
      <c r="X144" s="23"/>
      <c r="Y144" s="23"/>
      <c r="Z144" s="23"/>
      <c r="AA144" s="23"/>
      <c r="AB144" s="23"/>
      <c r="AC144" s="23"/>
      <c r="AD144" s="23"/>
      <c r="AE144" s="23"/>
    </row>
    <row r="145" spans="1:31" ht="12.75">
      <c r="A145" s="12" t="e">
        <f>G$63/6^0.5/G$62</f>
        <v>#DIV/0!</v>
      </c>
      <c r="B145" s="12" t="e">
        <f>G$64/G$62</f>
        <v>#DIV/0!</v>
      </c>
      <c r="C145" s="12" t="e">
        <f>G$62*G$65/3^0.5*2.1/10^4/G$62</f>
        <v>#DIV/0!</v>
      </c>
      <c r="D145" s="12" t="e">
        <f>G$67/6^0.5/G$66</f>
        <v>#DIV/0!</v>
      </c>
      <c r="J145" s="12" t="e">
        <f>G$68/G$66</f>
        <v>#DIV/0!</v>
      </c>
      <c r="K145" s="12" t="e">
        <f>G$66*G$65/3^0.5*2.1/10^4/G$66</f>
        <v>#DIV/0!</v>
      </c>
      <c r="L145" s="12">
        <f>IF(G$62="","",G$56)</f>
      </c>
      <c r="V145" s="23"/>
      <c r="W145" s="23"/>
      <c r="X145" s="23"/>
      <c r="Y145" s="23"/>
      <c r="Z145" s="23"/>
      <c r="AA145" s="23"/>
      <c r="AB145" s="23"/>
      <c r="AC145" s="23"/>
      <c r="AD145" s="23"/>
      <c r="AE145" s="23"/>
    </row>
    <row r="146" spans="1:31" ht="12.75">
      <c r="A146" s="12" t="e">
        <f>H$63/6^0.5/H$62</f>
        <v>#DIV/0!</v>
      </c>
      <c r="B146" s="12" t="e">
        <f>H$64/H$62</f>
        <v>#DIV/0!</v>
      </c>
      <c r="C146" s="12" t="e">
        <f>H$62*H$65/3^0.5*2.1/10^4/H$62</f>
        <v>#DIV/0!</v>
      </c>
      <c r="D146" s="12" t="e">
        <f>H$67/6^0.5/H$66</f>
        <v>#DIV/0!</v>
      </c>
      <c r="J146" s="12" t="e">
        <f>H$68/H$66</f>
        <v>#DIV/0!</v>
      </c>
      <c r="K146" s="12" t="e">
        <f>H$66*H$65/3^0.5*2.1/10^4/H$66</f>
        <v>#DIV/0!</v>
      </c>
      <c r="L146" s="12">
        <f>IF(H$62="","",H$56)</f>
      </c>
      <c r="V146" s="23"/>
      <c r="W146" s="23"/>
      <c r="X146" s="23"/>
      <c r="Y146" s="23"/>
      <c r="Z146" s="23"/>
      <c r="AA146" s="23"/>
      <c r="AB146" s="23"/>
      <c r="AC146" s="23"/>
      <c r="AD146" s="23"/>
      <c r="AE146" s="23"/>
    </row>
    <row r="147" spans="1:31" ht="12.75">
      <c r="A147" s="12" t="e">
        <f>I$63/6^0.5/I$62</f>
        <v>#DIV/0!</v>
      </c>
      <c r="B147" s="12" t="e">
        <f>I$64/I$62</f>
        <v>#DIV/0!</v>
      </c>
      <c r="C147" s="12" t="e">
        <f>I$62*I$65/3^0.5*2.1/10^4/I$62</f>
        <v>#DIV/0!</v>
      </c>
      <c r="D147" s="12" t="e">
        <f>I$67/6^0.5/I$66</f>
        <v>#DIV/0!</v>
      </c>
      <c r="J147" s="12" t="e">
        <f>I$68/I$66</f>
        <v>#DIV/0!</v>
      </c>
      <c r="K147" s="12" t="e">
        <f>I$66*I$65/3^0.5*2.1/10^4/I$66</f>
        <v>#DIV/0!</v>
      </c>
      <c r="L147" s="12">
        <f>IF(I$62="","",I$56)</f>
      </c>
      <c r="V147" s="23"/>
      <c r="W147" s="23"/>
      <c r="X147" s="23"/>
      <c r="Y147" s="23"/>
      <c r="Z147" s="23"/>
      <c r="AA147" s="23"/>
      <c r="AB147" s="23"/>
      <c r="AC147" s="23"/>
      <c r="AD147" s="23"/>
      <c r="AE147" s="23"/>
    </row>
    <row r="148" spans="22:31" ht="12.75">
      <c r="V148" s="23"/>
      <c r="W148" s="23"/>
      <c r="X148" s="23"/>
      <c r="Y148" s="23"/>
      <c r="Z148" s="23"/>
      <c r="AA148" s="23"/>
      <c r="AB148" s="23"/>
      <c r="AC148" s="23"/>
      <c r="AD148" s="23"/>
      <c r="AE148" s="23"/>
    </row>
    <row r="149" spans="22:31" ht="12.75">
      <c r="V149" s="23"/>
      <c r="W149" s="23"/>
      <c r="X149" s="23"/>
      <c r="Y149" s="23"/>
      <c r="Z149" s="23"/>
      <c r="AA149" s="23"/>
      <c r="AB149" s="23"/>
      <c r="AC149" s="23"/>
      <c r="AD149" s="23"/>
      <c r="AE149" s="23"/>
    </row>
    <row r="150" spans="22:31" ht="12.75">
      <c r="V150" s="23"/>
      <c r="W150" s="23"/>
      <c r="X150" s="23"/>
      <c r="Y150" s="23"/>
      <c r="Z150" s="23"/>
      <c r="AA150" s="23"/>
      <c r="AB150" s="23"/>
      <c r="AC150" s="23"/>
      <c r="AD150" s="23"/>
      <c r="AE150" s="23"/>
    </row>
    <row r="151" spans="22:31" ht="12.75">
      <c r="V151" s="23"/>
      <c r="W151" s="23"/>
      <c r="X151" s="23"/>
      <c r="Y151" s="23"/>
      <c r="Z151" s="23"/>
      <c r="AA151" s="23"/>
      <c r="AB151" s="23"/>
      <c r="AC151" s="23"/>
      <c r="AD151" s="23"/>
      <c r="AE151" s="23"/>
    </row>
    <row r="152" spans="22:31" ht="12.75">
      <c r="V152" s="23"/>
      <c r="W152" s="23"/>
      <c r="X152" s="23"/>
      <c r="Y152" s="23"/>
      <c r="Z152" s="23"/>
      <c r="AA152" s="23"/>
      <c r="AB152" s="23"/>
      <c r="AC152" s="23"/>
      <c r="AD152" s="23"/>
      <c r="AE152" s="23"/>
    </row>
    <row r="153" spans="22:31" ht="12.75">
      <c r="V153" s="23"/>
      <c r="W153" s="23"/>
      <c r="X153" s="23"/>
      <c r="Y153" s="23"/>
      <c r="Z153" s="23"/>
      <c r="AA153" s="23"/>
      <c r="AB153" s="23"/>
      <c r="AC153" s="23"/>
      <c r="AD153" s="23"/>
      <c r="AE153" s="23"/>
    </row>
    <row r="154" spans="22:31" ht="12.75">
      <c r="V154" s="23"/>
      <c r="W154" s="23"/>
      <c r="X154" s="23"/>
      <c r="Y154" s="23"/>
      <c r="Z154" s="23"/>
      <c r="AA154" s="23"/>
      <c r="AB154" s="23"/>
      <c r="AC154" s="23"/>
      <c r="AD154" s="23"/>
      <c r="AE154" s="23"/>
    </row>
  </sheetData>
  <sheetProtection selectLockedCells="1"/>
  <dataValidations count="5">
    <dataValidation type="list" allowBlank="1" showInputMessage="1" showErrorMessage="1" sqref="E18">
      <formula1>$AK$22:$AK$27</formula1>
    </dataValidation>
    <dataValidation type="list" allowBlank="1" showInputMessage="1" showErrorMessage="1" sqref="F18">
      <formula1>$AL$22:$AL$27</formula1>
    </dataValidation>
    <dataValidation type="list" allowBlank="1" showInputMessage="1" showErrorMessage="1" sqref="H18">
      <formula1>$AM$22:$AM$27</formula1>
    </dataValidation>
    <dataValidation type="list" allowBlank="1" showInputMessage="1" showErrorMessage="1" sqref="I18">
      <formula1>$AN$22:$AN$27</formula1>
    </dataValidation>
    <dataValidation type="list" allowBlank="1" showInputMessage="1" showErrorMessage="1" sqref="P23:Q23 P10:Y10">
      <formula1>$AK$9:$AK$16</formula1>
    </dataValidation>
  </dataValidations>
  <printOptions/>
  <pageMargins left="0.55" right="0.75" top="1" bottom="1" header="0.512" footer="0.512"/>
  <pageSetup horizontalDpi="300" verticalDpi="300" orientation="landscape" paperSize="9" scale="70" r:id="rId3"/>
  <legacyDrawing r:id="rId2"/>
</worksheet>
</file>

<file path=xl/worksheets/sheet8.xml><?xml version="1.0" encoding="utf-8"?>
<worksheet xmlns="http://schemas.openxmlformats.org/spreadsheetml/2006/main" xmlns:r="http://schemas.openxmlformats.org/officeDocument/2006/relationships">
  <dimension ref="A1:AF176"/>
  <sheetViews>
    <sheetView zoomScalePageLayoutView="0" workbookViewId="0" topLeftCell="A20">
      <selection activeCell="C33" sqref="C33"/>
    </sheetView>
  </sheetViews>
  <sheetFormatPr defaultColWidth="9.00390625" defaultRowHeight="13.5"/>
  <cols>
    <col min="1" max="1" width="4.125" style="12" customWidth="1"/>
    <col min="2" max="3" width="11.25390625" style="12" customWidth="1"/>
    <col min="4" max="4" width="10.00390625" style="12" customWidth="1"/>
    <col min="5" max="13" width="9.00390625" style="12" customWidth="1"/>
    <col min="14" max="14" width="6.125" style="12" customWidth="1"/>
    <col min="15" max="15" width="13.75390625" style="12" customWidth="1"/>
    <col min="16" max="16" width="3.75390625" style="12" customWidth="1"/>
    <col min="17" max="17" width="10.00390625" style="12" bestFit="1" customWidth="1"/>
    <col min="18" max="18" width="4.00390625" style="12" customWidth="1"/>
    <col min="19" max="19" width="11.00390625" style="12" customWidth="1"/>
    <col min="20" max="20" width="9.00390625" style="12" customWidth="1"/>
    <col min="21" max="21" width="13.125" style="12" bestFit="1" customWidth="1"/>
    <col min="22" max="22" width="11.75390625" style="12" customWidth="1"/>
    <col min="23" max="23" width="12.75390625" style="12" customWidth="1"/>
    <col min="24" max="24" width="13.125" style="12" bestFit="1" customWidth="1"/>
    <col min="25" max="25" width="10.125" style="12" bestFit="1" customWidth="1"/>
    <col min="26" max="26" width="11.125" style="12" bestFit="1" customWidth="1"/>
    <col min="27" max="27" width="9.00390625" style="70" customWidth="1"/>
    <col min="28" max="28" width="9.00390625" style="12" customWidth="1"/>
    <col min="29" max="29" width="10.00390625" style="12" customWidth="1"/>
    <col min="30" max="30" width="9.00390625" style="12" customWidth="1"/>
    <col min="31" max="31" width="9.50390625" style="12" customWidth="1"/>
    <col min="32" max="16384" width="9.00390625" style="12" customWidth="1"/>
  </cols>
  <sheetData>
    <row r="1" ht="16.5">
      <c r="A1" s="280" t="s">
        <v>348</v>
      </c>
    </row>
    <row r="2" spans="2:10" ht="12.75">
      <c r="B2" s="247" t="s">
        <v>98</v>
      </c>
      <c r="C2" s="142" t="s">
        <v>339</v>
      </c>
      <c r="D2" s="143" t="s">
        <v>286</v>
      </c>
      <c r="G2" s="17"/>
      <c r="H2" s="17"/>
      <c r="I2" s="17"/>
      <c r="J2" s="17"/>
    </row>
    <row r="3" spans="10:16" ht="12.75">
      <c r="J3" s="17"/>
      <c r="K3" s="17"/>
      <c r="L3" s="17"/>
      <c r="M3" s="17"/>
      <c r="N3" s="17"/>
      <c r="O3" s="17"/>
      <c r="P3" s="17"/>
    </row>
    <row r="4" spans="2:16" ht="12.75">
      <c r="B4" s="143" t="s">
        <v>349</v>
      </c>
      <c r="C4" s="17"/>
      <c r="D4" s="17"/>
      <c r="G4" s="17"/>
      <c r="H4" s="17"/>
      <c r="I4" s="17"/>
      <c r="J4" s="17"/>
      <c r="K4" s="17"/>
      <c r="L4" s="17"/>
      <c r="M4" s="17"/>
      <c r="N4" s="17"/>
      <c r="O4" s="17"/>
      <c r="P4" s="17"/>
    </row>
    <row r="5" spans="2:16" ht="12.75">
      <c r="B5" s="144" t="s">
        <v>341</v>
      </c>
      <c r="C5" s="17" t="s">
        <v>340</v>
      </c>
      <c r="D5" s="17"/>
      <c r="G5" s="17"/>
      <c r="H5" s="17"/>
      <c r="I5" s="17"/>
      <c r="J5" s="17"/>
      <c r="K5" s="17"/>
      <c r="L5" s="17"/>
      <c r="M5" s="17"/>
      <c r="N5" s="17"/>
      <c r="O5" s="17"/>
      <c r="P5" s="17"/>
    </row>
    <row r="6" spans="2:16" ht="12.75">
      <c r="B6" s="145" t="s">
        <v>342</v>
      </c>
      <c r="C6" s="17" t="s">
        <v>288</v>
      </c>
      <c r="D6" s="17"/>
      <c r="G6" s="17"/>
      <c r="H6" s="17"/>
      <c r="I6" s="17"/>
      <c r="J6" s="17"/>
      <c r="K6" s="17"/>
      <c r="L6" s="17"/>
      <c r="M6" s="17"/>
      <c r="N6" s="17"/>
      <c r="O6" s="17"/>
      <c r="P6" s="17"/>
    </row>
    <row r="7" spans="2:16" ht="12.75">
      <c r="B7" s="17"/>
      <c r="C7" s="17" t="s">
        <v>188</v>
      </c>
      <c r="D7" s="17"/>
      <c r="G7" s="17"/>
      <c r="H7" s="17"/>
      <c r="I7" s="17"/>
      <c r="J7" s="17"/>
      <c r="K7" s="17"/>
      <c r="L7" s="17"/>
      <c r="M7" s="17"/>
      <c r="N7" s="17"/>
      <c r="O7" s="17"/>
      <c r="P7" s="17"/>
    </row>
    <row r="8" spans="2:16" ht="13.5" thickBot="1">
      <c r="B8" s="17"/>
      <c r="C8" s="17" t="s">
        <v>185</v>
      </c>
      <c r="D8" s="17"/>
      <c r="E8" s="17"/>
      <c r="F8" s="17"/>
      <c r="G8" s="17"/>
      <c r="H8" s="17"/>
      <c r="I8" s="17"/>
      <c r="J8" s="17"/>
      <c r="K8" s="17"/>
      <c r="L8" s="17"/>
      <c r="M8" s="17"/>
      <c r="N8" s="17"/>
      <c r="O8" s="17"/>
      <c r="P8" s="17"/>
    </row>
    <row r="9" spans="2:16" ht="14.25" thickTop="1">
      <c r="B9" s="146" t="s">
        <v>137</v>
      </c>
      <c r="C9" s="89"/>
      <c r="D9" s="89"/>
      <c r="E9" s="89"/>
      <c r="F9" s="89"/>
      <c r="G9" s="89"/>
      <c r="H9" s="89"/>
      <c r="I9" s="89"/>
      <c r="J9" s="89"/>
      <c r="K9" s="89"/>
      <c r="L9" s="89"/>
      <c r="M9" s="89"/>
      <c r="N9" s="89"/>
      <c r="O9" s="89"/>
      <c r="P9" s="90"/>
    </row>
    <row r="10" spans="2:16" ht="13.5" thickBot="1">
      <c r="B10" s="91"/>
      <c r="C10" s="17"/>
      <c r="D10" s="17"/>
      <c r="E10" s="17"/>
      <c r="F10" s="17"/>
      <c r="G10" s="17"/>
      <c r="H10" s="17"/>
      <c r="I10" s="17"/>
      <c r="J10" s="17"/>
      <c r="K10" s="17"/>
      <c r="L10" s="17"/>
      <c r="M10" s="17"/>
      <c r="N10" s="17"/>
      <c r="O10" s="17"/>
      <c r="P10" s="92"/>
    </row>
    <row r="11" spans="2:16" ht="21.75" customHeight="1">
      <c r="B11" s="91"/>
      <c r="C11" s="485" t="s">
        <v>187</v>
      </c>
      <c r="D11" s="486"/>
      <c r="E11" s="486"/>
      <c r="F11" s="486"/>
      <c r="G11" s="486"/>
      <c r="H11" s="486"/>
      <c r="I11" s="486"/>
      <c r="J11" s="486"/>
      <c r="K11" s="486"/>
      <c r="L11" s="486"/>
      <c r="M11" s="487"/>
      <c r="N11" s="17"/>
      <c r="O11" s="147" t="s">
        <v>186</v>
      </c>
      <c r="P11" s="92"/>
    </row>
    <row r="12" spans="2:16" ht="12.75">
      <c r="B12" s="91"/>
      <c r="C12" s="16"/>
      <c r="D12" s="479" t="s">
        <v>207</v>
      </c>
      <c r="E12" s="480"/>
      <c r="F12" s="480"/>
      <c r="G12" s="480"/>
      <c r="H12" s="480"/>
      <c r="I12" s="480"/>
      <c r="J12" s="480"/>
      <c r="K12" s="480"/>
      <c r="L12" s="480"/>
      <c r="M12" s="481"/>
      <c r="N12" s="35"/>
      <c r="O12" s="477" t="s">
        <v>183</v>
      </c>
      <c r="P12" s="92"/>
    </row>
    <row r="13" spans="2:22" ht="13.5" thickBot="1">
      <c r="B13" s="91"/>
      <c r="C13" s="148" t="s">
        <v>85</v>
      </c>
      <c r="D13" s="472">
        <v>1</v>
      </c>
      <c r="E13" s="472">
        <v>2</v>
      </c>
      <c r="F13" s="472">
        <v>3</v>
      </c>
      <c r="G13" s="472">
        <v>4</v>
      </c>
      <c r="H13" s="472">
        <v>5</v>
      </c>
      <c r="I13" s="472">
        <v>6</v>
      </c>
      <c r="J13" s="472">
        <v>7</v>
      </c>
      <c r="K13" s="472">
        <v>8</v>
      </c>
      <c r="L13" s="472">
        <v>9</v>
      </c>
      <c r="M13" s="483">
        <v>10</v>
      </c>
      <c r="N13" s="35"/>
      <c r="O13" s="477"/>
      <c r="P13" s="92"/>
      <c r="S13" s="149"/>
      <c r="U13" s="149"/>
      <c r="V13" s="149"/>
    </row>
    <row r="14" spans="2:32" ht="27" thickBot="1" thickTop="1">
      <c r="B14" s="91"/>
      <c r="C14" s="150" t="s">
        <v>206</v>
      </c>
      <c r="D14" s="495"/>
      <c r="E14" s="482"/>
      <c r="F14" s="482"/>
      <c r="G14" s="482"/>
      <c r="H14" s="482"/>
      <c r="I14" s="482"/>
      <c r="J14" s="482"/>
      <c r="K14" s="482"/>
      <c r="L14" s="482"/>
      <c r="M14" s="484"/>
      <c r="N14" s="35"/>
      <c r="O14" s="478"/>
      <c r="P14" s="92"/>
      <c r="S14" s="12" t="s">
        <v>71</v>
      </c>
      <c r="T14" s="151" t="s">
        <v>51</v>
      </c>
      <c r="U14" s="152" t="s">
        <v>52</v>
      </c>
      <c r="V14" s="153" t="s">
        <v>53</v>
      </c>
      <c r="W14" s="153" t="s">
        <v>48</v>
      </c>
      <c r="X14" s="153" t="s">
        <v>54</v>
      </c>
      <c r="Y14" s="153" t="s">
        <v>55</v>
      </c>
      <c r="Z14" s="154" t="s">
        <v>56</v>
      </c>
      <c r="AB14" s="151" t="s">
        <v>51</v>
      </c>
      <c r="AC14" s="152" t="s">
        <v>48</v>
      </c>
      <c r="AD14" s="155" t="s">
        <v>67</v>
      </c>
      <c r="AE14" s="155" t="s">
        <v>68</v>
      </c>
      <c r="AF14" s="156" t="s">
        <v>69</v>
      </c>
    </row>
    <row r="15" spans="2:32" ht="13.5" thickTop="1">
      <c r="B15" s="91">
        <v>1</v>
      </c>
      <c r="C15" s="43"/>
      <c r="D15" s="44"/>
      <c r="E15" s="45"/>
      <c r="F15" s="45"/>
      <c r="G15" s="45"/>
      <c r="H15" s="45"/>
      <c r="I15" s="45"/>
      <c r="J15" s="45"/>
      <c r="K15" s="45"/>
      <c r="L15" s="45"/>
      <c r="M15" s="46"/>
      <c r="N15" s="23"/>
      <c r="O15" s="56"/>
      <c r="P15" s="92"/>
      <c r="Q15" s="157"/>
      <c r="R15" s="157"/>
      <c r="S15" s="12">
        <v>1</v>
      </c>
      <c r="T15" s="158">
        <f>IF(D15="","",(IF(D15=0,C15,C15)))</f>
      </c>
      <c r="U15" s="159">
        <f>IF(D15="","",IF(D15=0,T15-$T$120,T15-$T$120))</f>
      </c>
      <c r="V15" s="160">
        <f>IF(D15="","",(IF(D15=0,U15^2,U15^2)))</f>
      </c>
      <c r="W15" s="160">
        <f>IF(D15="","",(IF(D15=0,D15,D15)))</f>
      </c>
      <c r="X15" s="160">
        <f>IF(D15="","",(IF(D15=0,W15-$W$120,W15-$W$120)))</f>
      </c>
      <c r="Y15" s="160">
        <f>IF(D15="","",(IF(D15=0,X15^2,X15^2)))</f>
      </c>
      <c r="Z15" s="161">
        <f>IF(D15="","",(IF(D15=0,U15*X15,U15*X15)))</f>
      </c>
      <c r="AA15" s="70" t="s">
        <v>87</v>
      </c>
      <c r="AB15" s="158">
        <f>IF(D15="","",(IF(D15=0,C15,C15)))</f>
      </c>
      <c r="AC15" s="160">
        <f>IF(D15="","",(IF(D15=0,D15,D15)))</f>
      </c>
      <c r="AD15" s="162">
        <f>IF(D15="","",(IF(D15=0,$U$127*AB15+$U$128,$U$127*AB15+$U$128)))</f>
      </c>
      <c r="AE15" s="162">
        <f>IF(D15="","",(IF(D15=0,AC15-AD15,AC15-AD15)))</f>
      </c>
      <c r="AF15" s="163">
        <f>IF(D15="","",(IF(D15=0,AE15^2,AE15^2)))</f>
      </c>
    </row>
    <row r="16" spans="2:32" ht="12.75">
      <c r="B16" s="91">
        <v>2</v>
      </c>
      <c r="C16" s="47"/>
      <c r="D16" s="48"/>
      <c r="E16" s="40"/>
      <c r="F16" s="40"/>
      <c r="G16" s="40"/>
      <c r="H16" s="40"/>
      <c r="I16" s="40"/>
      <c r="J16" s="40"/>
      <c r="K16" s="40"/>
      <c r="L16" s="40"/>
      <c r="M16" s="49"/>
      <c r="N16" s="23"/>
      <c r="O16" s="56"/>
      <c r="P16" s="92"/>
      <c r="Q16" s="157"/>
      <c r="R16" s="157"/>
      <c r="S16" s="12" t="s">
        <v>49</v>
      </c>
      <c r="T16" s="158">
        <f aca="true" t="shared" si="0" ref="T16:T24">IF(D16="","",(IF(D16=0,C16,C16)))</f>
      </c>
      <c r="U16" s="159">
        <f aca="true" t="shared" si="1" ref="U16:U24">IF(D16="","",IF(D16=0,T16-$T$120,T16-$T$120))</f>
      </c>
      <c r="V16" s="160">
        <f aca="true" t="shared" si="2" ref="V16:V24">IF(D16="","",(IF(D16=0,U16^2,U16^2)))</f>
      </c>
      <c r="W16" s="160">
        <f aca="true" t="shared" si="3" ref="W16:W24">IF(D16="","",(IF(D16=0,D16,D16)))</f>
      </c>
      <c r="X16" s="160">
        <f aca="true" t="shared" si="4" ref="X16:X24">IF(D16="","",(IF(D16=0,W16-$W$120,W16-$W$120)))</f>
      </c>
      <c r="Y16" s="160">
        <f aca="true" t="shared" si="5" ref="Y16:Y24">IF(D16="","",(IF(D16=0,X16^2,X16^2)))</f>
      </c>
      <c r="Z16" s="161">
        <f aca="true" t="shared" si="6" ref="Z16:Z24">IF(D16="","",(IF(D16=0,U16*X16,U16*X16)))</f>
      </c>
      <c r="AB16" s="158">
        <f aca="true" t="shared" si="7" ref="AB16:AB24">IF(D16="","",(IF(D16=0,C16,C16)))</f>
      </c>
      <c r="AC16" s="160">
        <f aca="true" t="shared" si="8" ref="AC16:AC24">IF(D16="","",(IF(D16=0,D16,D16)))</f>
      </c>
      <c r="AD16" s="162">
        <f aca="true" t="shared" si="9" ref="AD16:AD24">IF(D16="","",(IF(D16=0,$U$127*AB16+$U$128,$U$127*AB16+$U$128)))</f>
      </c>
      <c r="AE16" s="162">
        <f aca="true" t="shared" si="10" ref="AE16:AE24">IF(D16="","",(IF(D16=0,AC16-AD16,AC16-AD16)))</f>
      </c>
      <c r="AF16" s="163">
        <f aca="true" t="shared" si="11" ref="AF16:AF24">IF(D16="","",(IF(D16=0,AE16^2,AE16^2)))</f>
      </c>
    </row>
    <row r="17" spans="2:32" ht="12.75">
      <c r="B17" s="91">
        <v>3</v>
      </c>
      <c r="C17" s="47"/>
      <c r="D17" s="48"/>
      <c r="E17" s="40"/>
      <c r="F17" s="40"/>
      <c r="G17" s="40"/>
      <c r="H17" s="40"/>
      <c r="I17" s="40"/>
      <c r="J17" s="40"/>
      <c r="K17" s="40"/>
      <c r="L17" s="40"/>
      <c r="M17" s="49"/>
      <c r="N17" s="23"/>
      <c r="O17" s="56"/>
      <c r="P17" s="92"/>
      <c r="Q17" s="157"/>
      <c r="R17" s="157"/>
      <c r="T17" s="158">
        <f t="shared" si="0"/>
      </c>
      <c r="U17" s="159">
        <f t="shared" si="1"/>
      </c>
      <c r="V17" s="160">
        <f t="shared" si="2"/>
      </c>
      <c r="W17" s="160">
        <f t="shared" si="3"/>
      </c>
      <c r="X17" s="160">
        <f t="shared" si="4"/>
      </c>
      <c r="Y17" s="160">
        <f t="shared" si="5"/>
      </c>
      <c r="Z17" s="161">
        <f t="shared" si="6"/>
      </c>
      <c r="AB17" s="158">
        <f t="shared" si="7"/>
      </c>
      <c r="AC17" s="160">
        <f t="shared" si="8"/>
      </c>
      <c r="AD17" s="162">
        <f t="shared" si="9"/>
      </c>
      <c r="AE17" s="162">
        <f t="shared" si="10"/>
      </c>
      <c r="AF17" s="163">
        <f t="shared" si="11"/>
      </c>
    </row>
    <row r="18" spans="2:32" ht="12.75">
      <c r="B18" s="91">
        <v>4</v>
      </c>
      <c r="C18" s="47"/>
      <c r="D18" s="48"/>
      <c r="E18" s="40"/>
      <c r="F18" s="40"/>
      <c r="G18" s="40"/>
      <c r="H18" s="40"/>
      <c r="I18" s="40"/>
      <c r="J18" s="40"/>
      <c r="K18" s="40"/>
      <c r="L18" s="40"/>
      <c r="M18" s="49"/>
      <c r="N18" s="23"/>
      <c r="O18" s="56"/>
      <c r="P18" s="164"/>
      <c r="Q18" s="157"/>
      <c r="R18" s="157"/>
      <c r="T18" s="158">
        <f t="shared" si="0"/>
      </c>
      <c r="U18" s="159">
        <f t="shared" si="1"/>
      </c>
      <c r="V18" s="160">
        <f t="shared" si="2"/>
      </c>
      <c r="W18" s="160">
        <f t="shared" si="3"/>
      </c>
      <c r="X18" s="160">
        <f t="shared" si="4"/>
      </c>
      <c r="Y18" s="160">
        <f t="shared" si="5"/>
      </c>
      <c r="Z18" s="161">
        <f t="shared" si="6"/>
      </c>
      <c r="AB18" s="158">
        <f t="shared" si="7"/>
      </c>
      <c r="AC18" s="160">
        <f t="shared" si="8"/>
      </c>
      <c r="AD18" s="162">
        <f t="shared" si="9"/>
      </c>
      <c r="AE18" s="162">
        <f t="shared" si="10"/>
      </c>
      <c r="AF18" s="163">
        <f t="shared" si="11"/>
      </c>
    </row>
    <row r="19" spans="2:32" ht="12.75">
      <c r="B19" s="91">
        <v>5</v>
      </c>
      <c r="C19" s="47"/>
      <c r="D19" s="48"/>
      <c r="E19" s="40"/>
      <c r="F19" s="40"/>
      <c r="G19" s="40"/>
      <c r="H19" s="40"/>
      <c r="I19" s="40"/>
      <c r="J19" s="40"/>
      <c r="K19" s="40"/>
      <c r="L19" s="40"/>
      <c r="M19" s="49"/>
      <c r="N19" s="23"/>
      <c r="O19" s="56"/>
      <c r="P19" s="92"/>
      <c r="Q19" s="157"/>
      <c r="R19" s="157"/>
      <c r="T19" s="158">
        <f t="shared" si="0"/>
      </c>
      <c r="U19" s="159">
        <f t="shared" si="1"/>
      </c>
      <c r="V19" s="160">
        <f t="shared" si="2"/>
      </c>
      <c r="W19" s="160">
        <f t="shared" si="3"/>
      </c>
      <c r="X19" s="160">
        <f t="shared" si="4"/>
      </c>
      <c r="Y19" s="160">
        <f t="shared" si="5"/>
      </c>
      <c r="Z19" s="161">
        <f t="shared" si="6"/>
      </c>
      <c r="AB19" s="158">
        <f t="shared" si="7"/>
      </c>
      <c r="AC19" s="160">
        <f t="shared" si="8"/>
      </c>
      <c r="AD19" s="162">
        <f t="shared" si="9"/>
      </c>
      <c r="AE19" s="162">
        <f t="shared" si="10"/>
      </c>
      <c r="AF19" s="163">
        <f t="shared" si="11"/>
      </c>
    </row>
    <row r="20" spans="2:32" ht="12.75">
      <c r="B20" s="91">
        <v>6</v>
      </c>
      <c r="C20" s="50"/>
      <c r="D20" s="48"/>
      <c r="E20" s="40"/>
      <c r="F20" s="40"/>
      <c r="G20" s="40"/>
      <c r="H20" s="40"/>
      <c r="I20" s="40"/>
      <c r="J20" s="40"/>
      <c r="K20" s="40"/>
      <c r="L20" s="40"/>
      <c r="M20" s="49"/>
      <c r="N20" s="23"/>
      <c r="O20" s="56"/>
      <c r="P20" s="92"/>
      <c r="Q20" s="157"/>
      <c r="R20" s="157"/>
      <c r="T20" s="158">
        <f t="shared" si="0"/>
      </c>
      <c r="U20" s="159">
        <f t="shared" si="1"/>
      </c>
      <c r="V20" s="160">
        <f t="shared" si="2"/>
      </c>
      <c r="W20" s="160">
        <f t="shared" si="3"/>
      </c>
      <c r="X20" s="160">
        <f t="shared" si="4"/>
      </c>
      <c r="Y20" s="160">
        <f t="shared" si="5"/>
      </c>
      <c r="Z20" s="161">
        <f t="shared" si="6"/>
      </c>
      <c r="AB20" s="158">
        <f t="shared" si="7"/>
      </c>
      <c r="AC20" s="160">
        <f t="shared" si="8"/>
      </c>
      <c r="AD20" s="162">
        <f t="shared" si="9"/>
      </c>
      <c r="AE20" s="162">
        <f t="shared" si="10"/>
      </c>
      <c r="AF20" s="163">
        <f t="shared" si="11"/>
      </c>
    </row>
    <row r="21" spans="2:32" ht="12.75">
      <c r="B21" s="91">
        <v>7</v>
      </c>
      <c r="C21" s="51"/>
      <c r="D21" s="48"/>
      <c r="E21" s="40"/>
      <c r="F21" s="40"/>
      <c r="G21" s="40"/>
      <c r="H21" s="40"/>
      <c r="I21" s="40"/>
      <c r="J21" s="40"/>
      <c r="K21" s="40"/>
      <c r="L21" s="40"/>
      <c r="M21" s="49"/>
      <c r="N21" s="23"/>
      <c r="O21" s="56"/>
      <c r="P21" s="92"/>
      <c r="Q21" s="157"/>
      <c r="R21" s="157"/>
      <c r="T21" s="158">
        <f t="shared" si="0"/>
      </c>
      <c r="U21" s="159">
        <f t="shared" si="1"/>
      </c>
      <c r="V21" s="160">
        <f t="shared" si="2"/>
      </c>
      <c r="W21" s="160">
        <f t="shared" si="3"/>
      </c>
      <c r="X21" s="160">
        <f t="shared" si="4"/>
      </c>
      <c r="Y21" s="160">
        <f t="shared" si="5"/>
      </c>
      <c r="Z21" s="161">
        <f t="shared" si="6"/>
      </c>
      <c r="AB21" s="158">
        <f t="shared" si="7"/>
      </c>
      <c r="AC21" s="160">
        <f t="shared" si="8"/>
      </c>
      <c r="AD21" s="162">
        <f t="shared" si="9"/>
      </c>
      <c r="AE21" s="162">
        <f t="shared" si="10"/>
      </c>
      <c r="AF21" s="163">
        <f t="shared" si="11"/>
      </c>
    </row>
    <row r="22" spans="2:32" ht="12.75">
      <c r="B22" s="91">
        <v>8</v>
      </c>
      <c r="C22" s="51"/>
      <c r="D22" s="48"/>
      <c r="E22" s="40"/>
      <c r="F22" s="40"/>
      <c r="G22" s="40"/>
      <c r="H22" s="40"/>
      <c r="I22" s="40"/>
      <c r="J22" s="40"/>
      <c r="K22" s="40"/>
      <c r="L22" s="40"/>
      <c r="M22" s="49"/>
      <c r="N22" s="23"/>
      <c r="O22" s="56"/>
      <c r="P22" s="92"/>
      <c r="Q22" s="157"/>
      <c r="R22" s="157"/>
      <c r="T22" s="158">
        <f t="shared" si="0"/>
      </c>
      <c r="U22" s="159">
        <f t="shared" si="1"/>
      </c>
      <c r="V22" s="160">
        <f t="shared" si="2"/>
      </c>
      <c r="W22" s="160">
        <f t="shared" si="3"/>
      </c>
      <c r="X22" s="160">
        <f t="shared" si="4"/>
      </c>
      <c r="Y22" s="160">
        <f t="shared" si="5"/>
      </c>
      <c r="Z22" s="161">
        <f t="shared" si="6"/>
      </c>
      <c r="AB22" s="158">
        <f t="shared" si="7"/>
      </c>
      <c r="AC22" s="160">
        <f t="shared" si="8"/>
      </c>
      <c r="AD22" s="162">
        <f t="shared" si="9"/>
      </c>
      <c r="AE22" s="162">
        <f t="shared" si="10"/>
      </c>
      <c r="AF22" s="163">
        <f t="shared" si="11"/>
      </c>
    </row>
    <row r="23" spans="2:32" ht="12.75">
      <c r="B23" s="91">
        <v>9</v>
      </c>
      <c r="C23" s="51"/>
      <c r="D23" s="48"/>
      <c r="E23" s="40"/>
      <c r="F23" s="40"/>
      <c r="G23" s="40"/>
      <c r="H23" s="40"/>
      <c r="I23" s="40"/>
      <c r="J23" s="40"/>
      <c r="K23" s="40"/>
      <c r="L23" s="40"/>
      <c r="M23" s="49"/>
      <c r="N23" s="23"/>
      <c r="O23" s="56"/>
      <c r="P23" s="92"/>
      <c r="Q23" s="157"/>
      <c r="R23" s="157"/>
      <c r="T23" s="158">
        <f t="shared" si="0"/>
      </c>
      <c r="U23" s="159">
        <f t="shared" si="1"/>
      </c>
      <c r="V23" s="160">
        <f t="shared" si="2"/>
      </c>
      <c r="W23" s="160">
        <f t="shared" si="3"/>
      </c>
      <c r="X23" s="160">
        <f t="shared" si="4"/>
      </c>
      <c r="Y23" s="160">
        <f t="shared" si="5"/>
      </c>
      <c r="Z23" s="161">
        <f t="shared" si="6"/>
      </c>
      <c r="AB23" s="158">
        <f t="shared" si="7"/>
      </c>
      <c r="AC23" s="160">
        <f t="shared" si="8"/>
      </c>
      <c r="AD23" s="162">
        <f t="shared" si="9"/>
      </c>
      <c r="AE23" s="162">
        <f t="shared" si="10"/>
      </c>
      <c r="AF23" s="163">
        <f t="shared" si="11"/>
      </c>
    </row>
    <row r="24" spans="2:32" ht="13.5" thickBot="1">
      <c r="B24" s="91">
        <v>10</v>
      </c>
      <c r="C24" s="52"/>
      <c r="D24" s="53"/>
      <c r="E24" s="54"/>
      <c r="F24" s="54"/>
      <c r="G24" s="54"/>
      <c r="H24" s="54"/>
      <c r="I24" s="54"/>
      <c r="J24" s="54"/>
      <c r="K24" s="54"/>
      <c r="L24" s="54"/>
      <c r="M24" s="55"/>
      <c r="N24" s="23"/>
      <c r="O24" s="57"/>
      <c r="P24" s="92"/>
      <c r="Q24" s="157"/>
      <c r="R24" s="157"/>
      <c r="T24" s="165">
        <f t="shared" si="0"/>
      </c>
      <c r="U24" s="166">
        <f t="shared" si="1"/>
      </c>
      <c r="V24" s="167">
        <f t="shared" si="2"/>
      </c>
      <c r="W24" s="167">
        <f t="shared" si="3"/>
      </c>
      <c r="X24" s="167">
        <f t="shared" si="4"/>
      </c>
      <c r="Y24" s="167">
        <f t="shared" si="5"/>
      </c>
      <c r="Z24" s="168">
        <f t="shared" si="6"/>
      </c>
      <c r="AB24" s="169">
        <f t="shared" si="7"/>
      </c>
      <c r="AC24" s="170">
        <f t="shared" si="8"/>
      </c>
      <c r="AD24" s="171">
        <f t="shared" si="9"/>
      </c>
      <c r="AE24" s="171">
        <f t="shared" si="10"/>
      </c>
      <c r="AF24" s="172">
        <f t="shared" si="11"/>
      </c>
    </row>
    <row r="25" spans="2:32" ht="12.75">
      <c r="B25" s="91"/>
      <c r="C25" s="36"/>
      <c r="D25" s="23"/>
      <c r="E25" s="23"/>
      <c r="F25" s="23"/>
      <c r="G25" s="23"/>
      <c r="H25" s="23"/>
      <c r="I25" s="23"/>
      <c r="J25" s="23"/>
      <c r="K25" s="23"/>
      <c r="L25" s="23"/>
      <c r="M25" s="23"/>
      <c r="N25" s="23"/>
      <c r="O25" s="23"/>
      <c r="P25" s="92"/>
      <c r="Q25" s="157"/>
      <c r="R25" s="157"/>
      <c r="S25" s="12">
        <v>2</v>
      </c>
      <c r="T25" s="158">
        <f>IF(E15="","",(IF(E15=0,C15,C15)))</f>
      </c>
      <c r="U25" s="159">
        <f>IF(E15="","",IF(E15=0,T25-$T$120,T25-$T$120))</f>
      </c>
      <c r="V25" s="160">
        <f>IF(E15="","",(IF(E15=0,U25^2,U25^2)))</f>
      </c>
      <c r="W25" s="160">
        <f>IF(E15="","",(IF(E15=0,E15,E15)))</f>
      </c>
      <c r="X25" s="160">
        <f>IF(E15="","",(IF(E15=0,W25-$W$120,W25-$W$120)))</f>
      </c>
      <c r="Y25" s="160">
        <f>IF(E15="","",(IF(E15=0,X25^2,X25^2)))</f>
      </c>
      <c r="Z25" s="161">
        <f>IF(E15="","",(IF(E15=0,U25*X25,U25*X25)))</f>
      </c>
      <c r="AA25" s="70" t="s">
        <v>88</v>
      </c>
      <c r="AB25" s="158">
        <f>IF(E15="","",(IF(E15=0,C15,C15)))</f>
      </c>
      <c r="AC25" s="160">
        <f>IF(E15="","",(IF(E15=0,E15,E15)))</f>
      </c>
      <c r="AD25" s="162">
        <f>IF(E15="","",(IF(E15=0,$U$127*AB25+$U$128,$U$127*AB25+$U$128)))</f>
      </c>
      <c r="AE25" s="162">
        <f>IF(E15="","",(IF(E15=0,AC25-AD25,AC25-AD25)))</f>
      </c>
      <c r="AF25" s="163">
        <f>IF(E15="","",(IF(E15=0,AE25^2,AE25^2)))</f>
      </c>
    </row>
    <row r="26" spans="2:32" ht="13.5" thickBot="1">
      <c r="B26" s="91"/>
      <c r="C26" s="36"/>
      <c r="D26" s="23"/>
      <c r="E26" s="23"/>
      <c r="F26" s="23"/>
      <c r="G26" s="23"/>
      <c r="H26" s="23"/>
      <c r="I26" s="23"/>
      <c r="J26" s="23"/>
      <c r="K26" s="23"/>
      <c r="L26" s="23"/>
      <c r="M26" s="17"/>
      <c r="N26" s="17"/>
      <c r="O26" s="17"/>
      <c r="P26" s="92"/>
      <c r="Q26" s="157"/>
      <c r="R26" s="157"/>
      <c r="S26" s="12" t="s">
        <v>50</v>
      </c>
      <c r="T26" s="158">
        <f aca="true" t="shared" si="12" ref="T26:T34">IF(E16="","",(IF(E16=0,C16,C16)))</f>
      </c>
      <c r="U26" s="159">
        <f aca="true" t="shared" si="13" ref="U26:U34">IF(E16="","",IF(E16=0,T26-$T$120,T26-$T$120))</f>
      </c>
      <c r="V26" s="160">
        <f aca="true" t="shared" si="14" ref="V26:V34">IF(E16="","",(IF(E16=0,U26^2,U26^2)))</f>
      </c>
      <c r="W26" s="160">
        <f aca="true" t="shared" si="15" ref="W26:W34">IF(E16="","",(IF(E16=0,E16,E16)))</f>
      </c>
      <c r="X26" s="160">
        <f aca="true" t="shared" si="16" ref="X26:X34">IF(E16="","",(IF(E16=0,W26-$W$120,W26-$W$120)))</f>
      </c>
      <c r="Y26" s="160">
        <f aca="true" t="shared" si="17" ref="Y26:Y34">IF(E16="","",(IF(E16=0,X26^2,X26^2)))</f>
      </c>
      <c r="Z26" s="161">
        <f aca="true" t="shared" si="18" ref="Z26:Z34">IF(E16="","",(IF(E16=0,U26*X26,U26*X26)))</f>
      </c>
      <c r="AB26" s="158">
        <f aca="true" t="shared" si="19" ref="AB26:AB34">IF(E16="","",(IF(E16=0,C16,C16)))</f>
      </c>
      <c r="AC26" s="160">
        <f aca="true" t="shared" si="20" ref="AC26:AC34">IF(E16="","",(IF(E16=0,E16,E16)))</f>
      </c>
      <c r="AD26" s="162">
        <f aca="true" t="shared" si="21" ref="AD26:AD34">IF(E16="","",(IF(E16=0,$U$127*AB26+$U$128,$U$127*AB26+$U$128)))</f>
      </c>
      <c r="AE26" s="162">
        <f aca="true" t="shared" si="22" ref="AE26:AE34">IF(E16="","",(IF(E16=0,AC26-AD26,AC26-AD26)))</f>
      </c>
      <c r="AF26" s="163">
        <f aca="true" t="shared" si="23" ref="AF26:AF34">IF(E16="","",(IF(E16=0,AE26^2,AE26^2)))</f>
      </c>
    </row>
    <row r="27" spans="2:32" ht="13.5" thickBot="1" thickTop="1">
      <c r="B27" s="91"/>
      <c r="C27" s="496" t="s">
        <v>184</v>
      </c>
      <c r="D27" s="497"/>
      <c r="E27" s="497"/>
      <c r="F27" s="497"/>
      <c r="G27" s="498"/>
      <c r="H27" s="17"/>
      <c r="I27" s="17"/>
      <c r="J27" s="17"/>
      <c r="K27" s="23"/>
      <c r="L27" s="23"/>
      <c r="M27" s="17"/>
      <c r="N27" s="17"/>
      <c r="O27" s="17"/>
      <c r="P27" s="92"/>
      <c r="Q27" s="157"/>
      <c r="R27" s="157"/>
      <c r="T27" s="158">
        <f t="shared" si="12"/>
      </c>
      <c r="U27" s="159">
        <f t="shared" si="13"/>
      </c>
      <c r="V27" s="160">
        <f t="shared" si="14"/>
      </c>
      <c r="W27" s="160">
        <f t="shared" si="15"/>
      </c>
      <c r="X27" s="160">
        <f t="shared" si="16"/>
      </c>
      <c r="Y27" s="160">
        <f t="shared" si="17"/>
      </c>
      <c r="Z27" s="161">
        <f t="shared" si="18"/>
      </c>
      <c r="AB27" s="158">
        <f t="shared" si="19"/>
      </c>
      <c r="AC27" s="160">
        <f t="shared" si="20"/>
      </c>
      <c r="AD27" s="162">
        <f t="shared" si="21"/>
      </c>
      <c r="AE27" s="162">
        <f t="shared" si="22"/>
      </c>
      <c r="AF27" s="163">
        <f t="shared" si="23"/>
      </c>
    </row>
    <row r="28" spans="2:32" ht="13.5" thickTop="1">
      <c r="B28" s="91"/>
      <c r="C28" s="173" t="s">
        <v>83</v>
      </c>
      <c r="D28" s="174"/>
      <c r="E28" s="174"/>
      <c r="F28" s="175"/>
      <c r="G28" s="176">
        <f>COUNT(O15:O24)</f>
        <v>0</v>
      </c>
      <c r="H28" s="17"/>
      <c r="I28" s="458" t="s">
        <v>171</v>
      </c>
      <c r="J28" s="459"/>
      <c r="K28" s="459"/>
      <c r="L28" s="459"/>
      <c r="M28" s="460"/>
      <c r="N28" s="62"/>
      <c r="O28" s="62"/>
      <c r="P28" s="92"/>
      <c r="Q28" s="157"/>
      <c r="R28" s="157"/>
      <c r="T28" s="158">
        <f t="shared" si="12"/>
      </c>
      <c r="U28" s="159">
        <f t="shared" si="13"/>
      </c>
      <c r="V28" s="160">
        <f t="shared" si="14"/>
      </c>
      <c r="W28" s="160">
        <f t="shared" si="15"/>
      </c>
      <c r="X28" s="160">
        <f t="shared" si="16"/>
      </c>
      <c r="Y28" s="160">
        <f t="shared" si="17"/>
      </c>
      <c r="Z28" s="161">
        <f t="shared" si="18"/>
      </c>
      <c r="AB28" s="158">
        <f t="shared" si="19"/>
      </c>
      <c r="AC28" s="160">
        <f t="shared" si="20"/>
      </c>
      <c r="AD28" s="162">
        <f t="shared" si="21"/>
      </c>
      <c r="AE28" s="162">
        <f t="shared" si="22"/>
      </c>
      <c r="AF28" s="163">
        <f t="shared" si="23"/>
      </c>
    </row>
    <row r="29" spans="2:32" ht="13.5" thickBot="1">
      <c r="B29" s="91"/>
      <c r="C29" s="177" t="s">
        <v>189</v>
      </c>
      <c r="D29" s="178"/>
      <c r="E29" s="178"/>
      <c r="F29" s="179"/>
      <c r="G29" s="180" t="e">
        <f>AVERAGE(O15:O24)</f>
        <v>#DIV/0!</v>
      </c>
      <c r="H29" s="17"/>
      <c r="I29" s="461"/>
      <c r="J29" s="462"/>
      <c r="K29" s="462"/>
      <c r="L29" s="462"/>
      <c r="M29" s="463"/>
      <c r="N29" s="62"/>
      <c r="O29" s="62"/>
      <c r="P29" s="92"/>
      <c r="Q29" s="157"/>
      <c r="R29" s="157"/>
      <c r="T29" s="158">
        <f t="shared" si="12"/>
      </c>
      <c r="U29" s="159">
        <f t="shared" si="13"/>
      </c>
      <c r="V29" s="160">
        <f t="shared" si="14"/>
      </c>
      <c r="W29" s="160">
        <f t="shared" si="15"/>
      </c>
      <c r="X29" s="160">
        <f t="shared" si="16"/>
      </c>
      <c r="Y29" s="160">
        <f t="shared" si="17"/>
      </c>
      <c r="Z29" s="161">
        <f t="shared" si="18"/>
      </c>
      <c r="AB29" s="158">
        <f t="shared" si="19"/>
      </c>
      <c r="AC29" s="160">
        <f t="shared" si="20"/>
      </c>
      <c r="AD29" s="162">
        <f t="shared" si="21"/>
      </c>
      <c r="AE29" s="162">
        <f t="shared" si="22"/>
      </c>
      <c r="AF29" s="163">
        <f t="shared" si="23"/>
      </c>
    </row>
    <row r="30" spans="2:32" ht="13.5" thickTop="1">
      <c r="B30" s="91"/>
      <c r="C30" s="17"/>
      <c r="D30" s="17"/>
      <c r="E30" s="17"/>
      <c r="F30" s="23"/>
      <c r="G30" s="17"/>
      <c r="H30" s="17"/>
      <c r="I30" s="461"/>
      <c r="J30" s="462"/>
      <c r="K30" s="462"/>
      <c r="L30" s="462"/>
      <c r="M30" s="463"/>
      <c r="N30" s="62"/>
      <c r="O30" s="62"/>
      <c r="P30" s="92"/>
      <c r="Q30" s="157"/>
      <c r="R30" s="157"/>
      <c r="T30" s="158">
        <f t="shared" si="12"/>
      </c>
      <c r="U30" s="159">
        <f t="shared" si="13"/>
      </c>
      <c r="V30" s="160">
        <f t="shared" si="14"/>
      </c>
      <c r="W30" s="160">
        <f t="shared" si="15"/>
      </c>
      <c r="X30" s="160">
        <f t="shared" si="16"/>
      </c>
      <c r="Y30" s="160">
        <f t="shared" si="17"/>
      </c>
      <c r="Z30" s="161">
        <f t="shared" si="18"/>
      </c>
      <c r="AB30" s="158">
        <f t="shared" si="19"/>
      </c>
      <c r="AC30" s="160">
        <f t="shared" si="20"/>
      </c>
      <c r="AD30" s="162">
        <f t="shared" si="21"/>
      </c>
      <c r="AE30" s="162">
        <f t="shared" si="22"/>
      </c>
      <c r="AF30" s="163">
        <f t="shared" si="23"/>
      </c>
    </row>
    <row r="31" spans="2:32" ht="13.5" thickBot="1">
      <c r="B31" s="91"/>
      <c r="C31" s="17"/>
      <c r="D31" s="17"/>
      <c r="E31" s="17"/>
      <c r="F31" s="23"/>
      <c r="G31" s="17"/>
      <c r="H31" s="17"/>
      <c r="I31" s="464"/>
      <c r="J31" s="465"/>
      <c r="K31" s="465"/>
      <c r="L31" s="465"/>
      <c r="M31" s="466"/>
      <c r="N31" s="62"/>
      <c r="O31" s="62"/>
      <c r="P31" s="92"/>
      <c r="Q31" s="157"/>
      <c r="R31" s="157"/>
      <c r="T31" s="158">
        <f t="shared" si="12"/>
      </c>
      <c r="U31" s="159">
        <f t="shared" si="13"/>
      </c>
      <c r="V31" s="160">
        <f t="shared" si="14"/>
      </c>
      <c r="W31" s="160">
        <f t="shared" si="15"/>
      </c>
      <c r="X31" s="160">
        <f t="shared" si="16"/>
      </c>
      <c r="Y31" s="160">
        <f t="shared" si="17"/>
      </c>
      <c r="Z31" s="161">
        <f t="shared" si="18"/>
      </c>
      <c r="AB31" s="158">
        <f t="shared" si="19"/>
      </c>
      <c r="AC31" s="160">
        <f t="shared" si="20"/>
      </c>
      <c r="AD31" s="162">
        <f t="shared" si="21"/>
      </c>
      <c r="AE31" s="162">
        <f t="shared" si="22"/>
      </c>
      <c r="AF31" s="163">
        <f t="shared" si="23"/>
      </c>
    </row>
    <row r="32" spans="2:32" ht="13.5" thickBot="1" thickTop="1">
      <c r="B32" s="91"/>
      <c r="C32" s="496" t="s">
        <v>239</v>
      </c>
      <c r="D32" s="497"/>
      <c r="E32" s="497"/>
      <c r="F32" s="497"/>
      <c r="G32" s="498"/>
      <c r="H32" s="17"/>
      <c r="I32" s="17"/>
      <c r="J32" s="17"/>
      <c r="K32" s="23"/>
      <c r="L32" s="23"/>
      <c r="M32" s="23"/>
      <c r="N32" s="23"/>
      <c r="O32" s="23"/>
      <c r="P32" s="92"/>
      <c r="Q32" s="157"/>
      <c r="R32" s="157"/>
      <c r="T32" s="158">
        <f t="shared" si="12"/>
      </c>
      <c r="U32" s="159">
        <f t="shared" si="13"/>
      </c>
      <c r="V32" s="160">
        <f t="shared" si="14"/>
      </c>
      <c r="W32" s="160">
        <f t="shared" si="15"/>
      </c>
      <c r="X32" s="160">
        <f t="shared" si="16"/>
      </c>
      <c r="Y32" s="160">
        <f t="shared" si="17"/>
      </c>
      <c r="Z32" s="161">
        <f t="shared" si="18"/>
      </c>
      <c r="AB32" s="158">
        <f t="shared" si="19"/>
      </c>
      <c r="AC32" s="160">
        <f t="shared" si="20"/>
      </c>
      <c r="AD32" s="162">
        <f t="shared" si="21"/>
      </c>
      <c r="AE32" s="162">
        <f t="shared" si="22"/>
      </c>
      <c r="AF32" s="163">
        <f t="shared" si="23"/>
      </c>
    </row>
    <row r="33" spans="2:32" ht="21" customHeight="1" thickTop="1">
      <c r="B33" s="91"/>
      <c r="C33" s="181" t="s">
        <v>165</v>
      </c>
      <c r="D33" s="182"/>
      <c r="E33" s="182"/>
      <c r="F33" s="183"/>
      <c r="G33" s="184" t="e">
        <f>(G29-E48)/E47</f>
        <v>#DIV/0!</v>
      </c>
      <c r="H33" s="17"/>
      <c r="I33" s="454" t="s">
        <v>166</v>
      </c>
      <c r="J33" s="454"/>
      <c r="K33" s="454"/>
      <c r="L33" s="494" t="e">
        <f>G34/G33</f>
        <v>#DIV/0!</v>
      </c>
      <c r="M33" s="453"/>
      <c r="N33" s="94"/>
      <c r="O33" s="94"/>
      <c r="P33" s="92"/>
      <c r="Q33" s="157"/>
      <c r="R33" s="157"/>
      <c r="T33" s="158">
        <f t="shared" si="12"/>
      </c>
      <c r="U33" s="159">
        <f t="shared" si="13"/>
      </c>
      <c r="V33" s="160">
        <f t="shared" si="14"/>
      </c>
      <c r="W33" s="160">
        <f t="shared" si="15"/>
      </c>
      <c r="X33" s="160">
        <f t="shared" si="16"/>
      </c>
      <c r="Y33" s="160">
        <f t="shared" si="17"/>
      </c>
      <c r="Z33" s="161">
        <f t="shared" si="18"/>
      </c>
      <c r="AB33" s="158">
        <f t="shared" si="19"/>
      </c>
      <c r="AC33" s="160">
        <f t="shared" si="20"/>
      </c>
      <c r="AD33" s="162">
        <f t="shared" si="21"/>
      </c>
      <c r="AE33" s="162">
        <f t="shared" si="22"/>
      </c>
      <c r="AF33" s="163">
        <f t="shared" si="23"/>
      </c>
    </row>
    <row r="34" spans="2:32" ht="25.5" customHeight="1" thickBot="1">
      <c r="B34" s="91"/>
      <c r="C34" s="185" t="s">
        <v>208</v>
      </c>
      <c r="D34" s="186"/>
      <c r="E34" s="186"/>
      <c r="F34" s="187"/>
      <c r="G34" s="188" t="e">
        <f>(E46/E47)*SQRT(((1/G28)+(1/E49)+(G29-F40)^2/(E47^2*E39)))</f>
        <v>#DIV/0!</v>
      </c>
      <c r="H34" s="17"/>
      <c r="I34" s="17"/>
      <c r="J34" s="17"/>
      <c r="K34" s="189"/>
      <c r="L34" s="23"/>
      <c r="M34" s="23"/>
      <c r="N34" s="23"/>
      <c r="O34" s="23"/>
      <c r="P34" s="92"/>
      <c r="Q34" s="157"/>
      <c r="R34" s="157"/>
      <c r="T34" s="169">
        <f t="shared" si="12"/>
      </c>
      <c r="U34" s="190">
        <f t="shared" si="13"/>
      </c>
      <c r="V34" s="170">
        <f t="shared" si="14"/>
      </c>
      <c r="W34" s="170">
        <f t="shared" si="15"/>
      </c>
      <c r="X34" s="170">
        <f t="shared" si="16"/>
      </c>
      <c r="Y34" s="170">
        <f t="shared" si="17"/>
      </c>
      <c r="Z34" s="191">
        <f t="shared" si="18"/>
      </c>
      <c r="AB34" s="169">
        <f t="shared" si="19"/>
      </c>
      <c r="AC34" s="170">
        <f t="shared" si="20"/>
      </c>
      <c r="AD34" s="171">
        <f t="shared" si="21"/>
      </c>
      <c r="AE34" s="171">
        <f t="shared" si="22"/>
      </c>
      <c r="AF34" s="172">
        <f t="shared" si="23"/>
      </c>
    </row>
    <row r="35" spans="2:32" ht="13.5" thickBot="1" thickTop="1">
      <c r="B35" s="98"/>
      <c r="C35" s="99"/>
      <c r="D35" s="99"/>
      <c r="E35" s="99"/>
      <c r="F35" s="192"/>
      <c r="G35" s="192"/>
      <c r="H35" s="192"/>
      <c r="I35" s="192"/>
      <c r="J35" s="192"/>
      <c r="K35" s="192"/>
      <c r="L35" s="192"/>
      <c r="M35" s="192"/>
      <c r="N35" s="192"/>
      <c r="O35" s="192"/>
      <c r="P35" s="102"/>
      <c r="Q35" s="157"/>
      <c r="R35" s="157"/>
      <c r="S35" s="12">
        <v>3</v>
      </c>
      <c r="T35" s="158">
        <f>IF(F15="","",(IF(F15=0,C15,C15)))</f>
      </c>
      <c r="U35" s="159">
        <f>IF(F15="","",IF(F15=0,T35-$T$120,T35-$T$120))</f>
      </c>
      <c r="V35" s="160">
        <f>IF(F15="","",(IF(F15=0,U35^2,U35^2)))</f>
      </c>
      <c r="W35" s="160">
        <f>IF(F15="","",(IF(F15=0,F15,F15)))</f>
      </c>
      <c r="X35" s="160">
        <f>IF(F15="","",(IF(F15=0,W35-$W$120,W35-$W$120)))</f>
      </c>
      <c r="Y35" s="160">
        <f>IF(F15="","",(IF(F15=0,X35^2,X35^2)))</f>
      </c>
      <c r="Z35" s="161">
        <f>IF(F15="","",(IF(F15=0,U35*X35,U35*X35)))</f>
      </c>
      <c r="AA35" s="70" t="s">
        <v>89</v>
      </c>
      <c r="AB35" s="158">
        <f>IF(F15="","",(IF(F15=0,C15,C15)))</f>
      </c>
      <c r="AC35" s="160">
        <f>IF(F15="","",(IF(F15=0,F15,F15)))</f>
      </c>
      <c r="AD35" s="162">
        <f>IF(F15="","",(IF(F15=0,$U$127*AB35+$U$128,$U$127*AB35+$U$128)))</f>
      </c>
      <c r="AE35" s="162">
        <f>IF(F15="","",(IF(F15=0,AC35-AD35,AC35-AD35)))</f>
      </c>
      <c r="AF35" s="163">
        <f>IF(F15="","",(IF(F15=0,AE35^2,AE35^2)))</f>
      </c>
    </row>
    <row r="36" spans="6:32" ht="66.75" customHeight="1" thickBot="1" thickTop="1">
      <c r="F36" s="23"/>
      <c r="G36" s="23"/>
      <c r="H36" s="23"/>
      <c r="I36" s="23"/>
      <c r="J36" s="23"/>
      <c r="K36" s="23"/>
      <c r="L36" s="23"/>
      <c r="M36" s="23"/>
      <c r="N36" s="23"/>
      <c r="O36" s="23"/>
      <c r="Q36" s="157"/>
      <c r="R36" s="157"/>
      <c r="S36" s="12" t="s">
        <v>72</v>
      </c>
      <c r="T36" s="158">
        <f aca="true" t="shared" si="24" ref="T36:T44">IF(F16="","",(IF(F16=0,C16,C16)))</f>
      </c>
      <c r="U36" s="159">
        <f aca="true" t="shared" si="25" ref="U36:U44">IF(F16="","",IF(F16=0,T36-$T$120,T36-$T$120))</f>
      </c>
      <c r="V36" s="160">
        <f aca="true" t="shared" si="26" ref="V36:V44">IF(F16="","",(IF(F16=0,U36^2,U36^2)))</f>
      </c>
      <c r="W36" s="160">
        <f aca="true" t="shared" si="27" ref="W36:W44">IF(F16="","",(IF(F16=0,F16,F16)))</f>
      </c>
      <c r="X36" s="160">
        <f aca="true" t="shared" si="28" ref="X36:X44">IF(F16="","",(IF(F16=0,W36-$W$120,W36-$W$120)))</f>
      </c>
      <c r="Y36" s="160">
        <f aca="true" t="shared" si="29" ref="Y36:Y44">IF(F16="","",(IF(F16=0,X36^2,X36^2)))</f>
      </c>
      <c r="Z36" s="161">
        <f aca="true" t="shared" si="30" ref="Z36:Z44">IF(F16="","",(IF(F16=0,U36*X36,U36*X36)))</f>
      </c>
      <c r="AB36" s="158">
        <f aca="true" t="shared" si="31" ref="AB36:AB44">IF(F16="","",(IF(F16=0,C16,C16)))</f>
      </c>
      <c r="AC36" s="160">
        <f aca="true" t="shared" si="32" ref="AC36:AC44">IF(F16="","",(IF(F16=0,F16,F16)))</f>
      </c>
      <c r="AD36" s="162">
        <f aca="true" t="shared" si="33" ref="AD36:AD44">IF(F16="","",(IF(F16=0,$U$127*AB36+$U$128,$U$127*AB36+$U$128)))</f>
      </c>
      <c r="AE36" s="162">
        <f aca="true" t="shared" si="34" ref="AE36:AE44">IF(F16="","",(IF(F16=0,AC36-AD36,AC36-AD36)))</f>
      </c>
      <c r="AF36" s="163">
        <f aca="true" t="shared" si="35" ref="AF36:AF44">IF(F16="","",(IF(F16=0,AE36^2,AE36^2)))</f>
      </c>
    </row>
    <row r="37" spans="2:32" ht="41.25" customHeight="1" thickBot="1" thickTop="1">
      <c r="B37" s="193"/>
      <c r="C37" s="194" t="s">
        <v>51</v>
      </c>
      <c r="D37" s="195" t="s">
        <v>52</v>
      </c>
      <c r="E37" s="195" t="s">
        <v>53</v>
      </c>
      <c r="F37" s="195" t="s">
        <v>48</v>
      </c>
      <c r="G37" s="195" t="s">
        <v>54</v>
      </c>
      <c r="H37" s="195" t="s">
        <v>55</v>
      </c>
      <c r="I37" s="196" t="s">
        <v>56</v>
      </c>
      <c r="J37" s="72"/>
      <c r="K37" s="197" t="s">
        <v>51</v>
      </c>
      <c r="L37" s="198" t="s">
        <v>48</v>
      </c>
      <c r="M37" s="155" t="s">
        <v>67</v>
      </c>
      <c r="N37" s="155" t="s">
        <v>68</v>
      </c>
      <c r="O37" s="156" t="s">
        <v>69</v>
      </c>
      <c r="R37" s="157"/>
      <c r="T37" s="158">
        <f t="shared" si="24"/>
      </c>
      <c r="U37" s="159">
        <f t="shared" si="25"/>
      </c>
      <c r="V37" s="160">
        <f t="shared" si="26"/>
      </c>
      <c r="W37" s="160">
        <f t="shared" si="27"/>
      </c>
      <c r="X37" s="160">
        <f t="shared" si="28"/>
      </c>
      <c r="Y37" s="160">
        <f t="shared" si="29"/>
      </c>
      <c r="Z37" s="161">
        <f t="shared" si="30"/>
      </c>
      <c r="AB37" s="158">
        <f t="shared" si="31"/>
      </c>
      <c r="AC37" s="160">
        <f t="shared" si="32"/>
      </c>
      <c r="AD37" s="162">
        <f t="shared" si="33"/>
      </c>
      <c r="AE37" s="162">
        <f t="shared" si="34"/>
      </c>
      <c r="AF37" s="163">
        <f t="shared" si="35"/>
      </c>
    </row>
    <row r="38" spans="2:32" ht="13.5" thickTop="1">
      <c r="B38" s="199" t="s">
        <v>57</v>
      </c>
      <c r="C38" s="159">
        <f>T118</f>
        <v>0</v>
      </c>
      <c r="D38" s="200" t="s">
        <v>97</v>
      </c>
      <c r="E38" s="200" t="s">
        <v>97</v>
      </c>
      <c r="F38" s="200" t="s">
        <v>97</v>
      </c>
      <c r="G38" s="200" t="s">
        <v>97</v>
      </c>
      <c r="H38" s="200" t="s">
        <v>97</v>
      </c>
      <c r="I38" s="201" t="s">
        <v>97</v>
      </c>
      <c r="J38" s="70"/>
      <c r="K38" s="202" t="s">
        <v>99</v>
      </c>
      <c r="L38" s="203" t="s">
        <v>100</v>
      </c>
      <c r="M38" s="204" t="s">
        <v>100</v>
      </c>
      <c r="N38" s="204" t="s">
        <v>100</v>
      </c>
      <c r="O38" s="205" t="s">
        <v>100</v>
      </c>
      <c r="R38" s="157"/>
      <c r="T38" s="158">
        <f t="shared" si="24"/>
      </c>
      <c r="U38" s="159">
        <f t="shared" si="25"/>
      </c>
      <c r="V38" s="160">
        <f t="shared" si="26"/>
      </c>
      <c r="W38" s="160">
        <f t="shared" si="27"/>
      </c>
      <c r="X38" s="160">
        <f t="shared" si="28"/>
      </c>
      <c r="Y38" s="160">
        <f t="shared" si="29"/>
      </c>
      <c r="Z38" s="161">
        <f t="shared" si="30"/>
      </c>
      <c r="AB38" s="158">
        <f t="shared" si="31"/>
      </c>
      <c r="AC38" s="160">
        <f t="shared" si="32"/>
      </c>
      <c r="AD38" s="162">
        <f t="shared" si="33"/>
      </c>
      <c r="AE38" s="162">
        <f t="shared" si="34"/>
      </c>
      <c r="AF38" s="163">
        <f t="shared" si="35"/>
      </c>
    </row>
    <row r="39" spans="2:32" ht="12.75">
      <c r="B39" s="206" t="s">
        <v>58</v>
      </c>
      <c r="C39" s="207">
        <f>T119</f>
        <v>0</v>
      </c>
      <c r="D39" s="208">
        <f aca="true" t="shared" si="36" ref="D39:I39">U119</f>
        <v>0</v>
      </c>
      <c r="E39" s="208">
        <f t="shared" si="36"/>
        <v>0</v>
      </c>
      <c r="F39" s="208">
        <f t="shared" si="36"/>
        <v>0</v>
      </c>
      <c r="G39" s="208">
        <f t="shared" si="36"/>
        <v>0</v>
      </c>
      <c r="H39" s="208">
        <f t="shared" si="36"/>
        <v>0</v>
      </c>
      <c r="I39" s="209">
        <f t="shared" si="36"/>
        <v>0</v>
      </c>
      <c r="J39" s="70"/>
      <c r="K39" s="210" t="s">
        <v>100</v>
      </c>
      <c r="L39" s="211" t="s">
        <v>100</v>
      </c>
      <c r="M39" s="212" t="s">
        <v>100</v>
      </c>
      <c r="N39" s="212" t="s">
        <v>100</v>
      </c>
      <c r="O39" s="213">
        <f>AF119</f>
        <v>0</v>
      </c>
      <c r="R39" s="157"/>
      <c r="T39" s="158">
        <f t="shared" si="24"/>
      </c>
      <c r="U39" s="159">
        <f t="shared" si="25"/>
      </c>
      <c r="V39" s="160">
        <f t="shared" si="26"/>
      </c>
      <c r="W39" s="160">
        <f t="shared" si="27"/>
      </c>
      <c r="X39" s="160">
        <f t="shared" si="28"/>
      </c>
      <c r="Y39" s="160">
        <f t="shared" si="29"/>
      </c>
      <c r="Z39" s="161">
        <f t="shared" si="30"/>
      </c>
      <c r="AB39" s="158">
        <f t="shared" si="31"/>
      </c>
      <c r="AC39" s="160">
        <f t="shared" si="32"/>
      </c>
      <c r="AD39" s="162">
        <f t="shared" si="33"/>
      </c>
      <c r="AE39" s="162">
        <f t="shared" si="34"/>
      </c>
      <c r="AF39" s="163">
        <f t="shared" si="35"/>
      </c>
    </row>
    <row r="40" spans="2:32" ht="13.5" thickBot="1">
      <c r="B40" s="214" t="s">
        <v>59</v>
      </c>
      <c r="C40" s="190" t="e">
        <f>T120</f>
        <v>#DIV/0!</v>
      </c>
      <c r="D40" s="170" t="e">
        <f aca="true" t="shared" si="37" ref="D40:I40">U120</f>
        <v>#DIV/0!</v>
      </c>
      <c r="E40" s="170" t="e">
        <f t="shared" si="37"/>
        <v>#DIV/0!</v>
      </c>
      <c r="F40" s="170" t="e">
        <f t="shared" si="37"/>
        <v>#DIV/0!</v>
      </c>
      <c r="G40" s="170" t="e">
        <f t="shared" si="37"/>
        <v>#DIV/0!</v>
      </c>
      <c r="H40" s="170" t="e">
        <f t="shared" si="37"/>
        <v>#DIV/0!</v>
      </c>
      <c r="I40" s="215" t="e">
        <f t="shared" si="37"/>
        <v>#DIV/0!</v>
      </c>
      <c r="J40" s="70"/>
      <c r="K40" s="216" t="s">
        <v>100</v>
      </c>
      <c r="L40" s="217" t="s">
        <v>100</v>
      </c>
      <c r="M40" s="218" t="s">
        <v>100</v>
      </c>
      <c r="N40" s="218" t="s">
        <v>100</v>
      </c>
      <c r="O40" s="219" t="s">
        <v>100</v>
      </c>
      <c r="R40" s="157"/>
      <c r="T40" s="158">
        <f t="shared" si="24"/>
      </c>
      <c r="U40" s="159">
        <f t="shared" si="25"/>
      </c>
      <c r="V40" s="160">
        <f t="shared" si="26"/>
      </c>
      <c r="W40" s="160">
        <f t="shared" si="27"/>
      </c>
      <c r="X40" s="160">
        <f t="shared" si="28"/>
      </c>
      <c r="Y40" s="160">
        <f t="shared" si="29"/>
      </c>
      <c r="Z40" s="161">
        <f t="shared" si="30"/>
      </c>
      <c r="AB40" s="158">
        <f t="shared" si="31"/>
      </c>
      <c r="AC40" s="160">
        <f t="shared" si="32"/>
      </c>
      <c r="AD40" s="162">
        <f t="shared" si="33"/>
      </c>
      <c r="AE40" s="162">
        <f t="shared" si="34"/>
      </c>
      <c r="AF40" s="163">
        <f t="shared" si="35"/>
      </c>
    </row>
    <row r="41" spans="16:32" ht="12.75">
      <c r="P41" s="64"/>
      <c r="Q41" s="157" t="str">
        <f>IF(C21=0,"  ",C21)</f>
        <v>  </v>
      </c>
      <c r="R41" s="157" t="str">
        <f>IF(F21=0,"  ",F21)</f>
        <v>  </v>
      </c>
      <c r="S41" s="64"/>
      <c r="T41" s="158">
        <f t="shared" si="24"/>
      </c>
      <c r="U41" s="159">
        <f t="shared" si="25"/>
      </c>
      <c r="V41" s="160">
        <f t="shared" si="26"/>
      </c>
      <c r="W41" s="160">
        <f t="shared" si="27"/>
      </c>
      <c r="X41" s="160">
        <f t="shared" si="28"/>
      </c>
      <c r="Y41" s="160">
        <f t="shared" si="29"/>
      </c>
      <c r="Z41" s="161">
        <f t="shared" si="30"/>
      </c>
      <c r="AA41" s="220"/>
      <c r="AB41" s="158">
        <f t="shared" si="31"/>
      </c>
      <c r="AC41" s="160">
        <f t="shared" si="32"/>
      </c>
      <c r="AD41" s="162">
        <f t="shared" si="33"/>
      </c>
      <c r="AE41" s="162">
        <f t="shared" si="34"/>
      </c>
      <c r="AF41" s="163">
        <f t="shared" si="35"/>
      </c>
    </row>
    <row r="42" spans="16:32" ht="12.75">
      <c r="P42" s="64"/>
      <c r="Q42" s="157" t="str">
        <f>IF(C22=0,"  ",C22)</f>
        <v>  </v>
      </c>
      <c r="R42" s="157" t="str">
        <f>IF(F22=0,"  ",F22)</f>
        <v>  </v>
      </c>
      <c r="S42" s="64"/>
      <c r="T42" s="158">
        <f t="shared" si="24"/>
      </c>
      <c r="U42" s="159">
        <f t="shared" si="25"/>
      </c>
      <c r="V42" s="160">
        <f t="shared" si="26"/>
      </c>
      <c r="W42" s="160">
        <f t="shared" si="27"/>
      </c>
      <c r="X42" s="160">
        <f t="shared" si="28"/>
      </c>
      <c r="Y42" s="160">
        <f t="shared" si="29"/>
      </c>
      <c r="Z42" s="161">
        <f t="shared" si="30"/>
      </c>
      <c r="AA42" s="220"/>
      <c r="AB42" s="158">
        <f t="shared" si="31"/>
      </c>
      <c r="AC42" s="160">
        <f t="shared" si="32"/>
      </c>
      <c r="AD42" s="162">
        <f t="shared" si="33"/>
      </c>
      <c r="AE42" s="162">
        <f t="shared" si="34"/>
      </c>
      <c r="AF42" s="163">
        <f t="shared" si="35"/>
      </c>
    </row>
    <row r="43" spans="4:32" ht="12.75">
      <c r="D43" s="36"/>
      <c r="E43" s="23"/>
      <c r="P43" s="64"/>
      <c r="Q43" s="157" t="str">
        <f>IF(C23=0,"  ",C23)</f>
        <v>  </v>
      </c>
      <c r="R43" s="157" t="str">
        <f>IF(F23=0,"  ",F23)</f>
        <v>  </v>
      </c>
      <c r="S43" s="64"/>
      <c r="T43" s="158">
        <f t="shared" si="24"/>
      </c>
      <c r="U43" s="159">
        <f t="shared" si="25"/>
      </c>
      <c r="V43" s="160">
        <f t="shared" si="26"/>
      </c>
      <c r="W43" s="160">
        <f t="shared" si="27"/>
      </c>
      <c r="X43" s="160">
        <f t="shared" si="28"/>
      </c>
      <c r="Y43" s="160">
        <f t="shared" si="29"/>
      </c>
      <c r="Z43" s="161">
        <f t="shared" si="30"/>
      </c>
      <c r="AA43" s="220"/>
      <c r="AB43" s="158">
        <f t="shared" si="31"/>
      </c>
      <c r="AC43" s="160">
        <f t="shared" si="32"/>
      </c>
      <c r="AD43" s="162">
        <f t="shared" si="33"/>
      </c>
      <c r="AE43" s="162">
        <f t="shared" si="34"/>
      </c>
      <c r="AF43" s="163">
        <f t="shared" si="35"/>
      </c>
    </row>
    <row r="44" spans="4:32" ht="13.5" thickBot="1">
      <c r="D44" s="36"/>
      <c r="E44" s="23"/>
      <c r="P44" s="64"/>
      <c r="Q44" s="157" t="str">
        <f>IF(C24=0,"  ",C24)</f>
        <v>  </v>
      </c>
      <c r="R44" s="157" t="str">
        <f>IF(F24=0,"  ",F24)</f>
        <v>  </v>
      </c>
      <c r="S44" s="64"/>
      <c r="T44" s="169">
        <f t="shared" si="24"/>
      </c>
      <c r="U44" s="190">
        <f t="shared" si="25"/>
      </c>
      <c r="V44" s="170">
        <f t="shared" si="26"/>
      </c>
      <c r="W44" s="170">
        <f t="shared" si="27"/>
      </c>
      <c r="X44" s="170">
        <f t="shared" si="28"/>
      </c>
      <c r="Y44" s="170">
        <f t="shared" si="29"/>
      </c>
      <c r="Z44" s="191">
        <f t="shared" si="30"/>
      </c>
      <c r="AA44" s="220"/>
      <c r="AB44" s="169">
        <f t="shared" si="31"/>
      </c>
      <c r="AC44" s="170">
        <f t="shared" si="32"/>
      </c>
      <c r="AD44" s="171">
        <f t="shared" si="33"/>
      </c>
      <c r="AE44" s="171">
        <f t="shared" si="34"/>
      </c>
      <c r="AF44" s="172">
        <f t="shared" si="35"/>
      </c>
    </row>
    <row r="45" spans="3:32" ht="13.5" thickBot="1">
      <c r="C45" s="36"/>
      <c r="D45" s="23"/>
      <c r="E45" s="23"/>
      <c r="P45" s="64"/>
      <c r="Q45" s="157"/>
      <c r="R45" s="157"/>
      <c r="S45" s="64">
        <v>4</v>
      </c>
      <c r="T45" s="158">
        <f>IF(G15="","",(IF(G15=0,C15,C15)))</f>
      </c>
      <c r="U45" s="159">
        <f>IF(G15="","",IF(G15=0,T45-$T$120,T45-$T$120))</f>
      </c>
      <c r="V45" s="160">
        <f>IF(G15="","",(IF(G15=0,U45^2,U45^2)))</f>
      </c>
      <c r="W45" s="160">
        <f>IF(G15="","",(IF(G15=0,G15,G15)))</f>
      </c>
      <c r="X45" s="160">
        <f>IF(G15="","",(IF(G15=0,W45-$W$120,W45-$W$120)))</f>
      </c>
      <c r="Y45" s="160">
        <f>IF(G15="","",(IF(G15=0,X45^2,X45^2)))</f>
      </c>
      <c r="Z45" s="161">
        <f>IF(G15="","",(IF(G15=0,U45*X45,U45*X45)))</f>
      </c>
      <c r="AA45" s="220" t="s">
        <v>90</v>
      </c>
      <c r="AB45" s="158">
        <f>IF(G15="","",(IF(G15=0,C15,C15)))</f>
      </c>
      <c r="AC45" s="160">
        <f>IF(G15="","",(IF(G15=0,G15,G15)))</f>
      </c>
      <c r="AD45" s="162">
        <f>IF(G15="","",(IF(G15=0,$U$127*AB45+$U$128,$U$127*AB45+$U$128)))</f>
      </c>
      <c r="AE45" s="162">
        <f>IF(G15="","",(IF(G15=0,AC45-AD45,AC45-AD45)))</f>
      </c>
      <c r="AF45" s="163">
        <f>IF(G15="","",(IF(G15=0,AE45^2,AE45^2)))</f>
      </c>
    </row>
    <row r="46" spans="2:32" ht="13.5" thickTop="1">
      <c r="B46" s="492" t="s">
        <v>80</v>
      </c>
      <c r="C46" s="493"/>
      <c r="D46" s="493"/>
      <c r="E46" s="176">
        <f>I52</f>
        <v>0</v>
      </c>
      <c r="H46" s="221" t="s">
        <v>60</v>
      </c>
      <c r="I46" s="222" t="e">
        <f>E39/C38</f>
        <v>#DIV/0!</v>
      </c>
      <c r="P46" s="64"/>
      <c r="Q46" s="157"/>
      <c r="R46" s="157"/>
      <c r="S46" s="64" t="s">
        <v>73</v>
      </c>
      <c r="T46" s="158">
        <f aca="true" t="shared" si="38" ref="T46:T54">IF(G16="","",(IF(G16=0,C16,C16)))</f>
      </c>
      <c r="U46" s="159">
        <f aca="true" t="shared" si="39" ref="U46:U54">IF(G16="","",IF(G16=0,T46-$T$120,T46-$T$120))</f>
      </c>
      <c r="V46" s="160">
        <f aca="true" t="shared" si="40" ref="V46:V54">IF(G16="","",(IF(G16=0,U46^2,U46^2)))</f>
      </c>
      <c r="W46" s="160">
        <f aca="true" t="shared" si="41" ref="W46:W54">IF(G16="","",(IF(G16=0,G16,G16)))</f>
      </c>
      <c r="X46" s="160">
        <f aca="true" t="shared" si="42" ref="X46:X54">IF(G16="","",(IF(G16=0,W46-$W$120,W46-$W$120)))</f>
      </c>
      <c r="Y46" s="160">
        <f aca="true" t="shared" si="43" ref="Y46:Y54">IF(G16="","",(IF(G16=0,X46^2,X46^2)))</f>
      </c>
      <c r="Z46" s="161">
        <f aca="true" t="shared" si="44" ref="Z46:Z54">IF(G16="","",(IF(G16=0,U46*X46,U46*X46)))</f>
      </c>
      <c r="AA46" s="220"/>
      <c r="AB46" s="158">
        <f aca="true" t="shared" si="45" ref="AB46:AB54">IF(G16="","",(IF(G16=0,C16,C16)))</f>
      </c>
      <c r="AC46" s="160">
        <f aca="true" t="shared" si="46" ref="AC46:AC54">IF(G16="","",(IF(G16=0,G16,G16)))</f>
      </c>
      <c r="AD46" s="162">
        <f aca="true" t="shared" si="47" ref="AD46:AD54">IF(G16="","",(IF(G16=0,$U$127*AB46+$U$128,$U$127*AB46+$U$128)))</f>
      </c>
      <c r="AE46" s="162">
        <f aca="true" t="shared" si="48" ref="AE46:AE54">IF(G16="","",(IF(G16=0,AC46-AD46,AC46-AD46)))</f>
      </c>
      <c r="AF46" s="163">
        <f aca="true" t="shared" si="49" ref="AF46:AF54">IF(G16="","",(IF(G16=0,AE46^2,AE46^2)))</f>
      </c>
    </row>
    <row r="47" spans="2:32" ht="12.75">
      <c r="B47" s="490" t="s">
        <v>81</v>
      </c>
      <c r="C47" s="491"/>
      <c r="D47" s="491"/>
      <c r="E47" s="223" t="e">
        <f>I49</f>
        <v>#DIV/0!</v>
      </c>
      <c r="H47" s="224" t="s">
        <v>61</v>
      </c>
      <c r="I47" s="213" t="e">
        <f>H39/C38</f>
        <v>#DIV/0!</v>
      </c>
      <c r="P47" s="64"/>
      <c r="Q47" s="157"/>
      <c r="R47" s="157"/>
      <c r="S47" s="64"/>
      <c r="T47" s="158">
        <f t="shared" si="38"/>
      </c>
      <c r="U47" s="159">
        <f t="shared" si="39"/>
      </c>
      <c r="V47" s="160">
        <f t="shared" si="40"/>
      </c>
      <c r="W47" s="160">
        <f t="shared" si="41"/>
      </c>
      <c r="X47" s="160">
        <f t="shared" si="42"/>
      </c>
      <c r="Y47" s="160">
        <f t="shared" si="43"/>
      </c>
      <c r="Z47" s="161">
        <f t="shared" si="44"/>
      </c>
      <c r="AA47" s="220"/>
      <c r="AB47" s="158">
        <f t="shared" si="45"/>
      </c>
      <c r="AC47" s="160">
        <f t="shared" si="46"/>
      </c>
      <c r="AD47" s="162">
        <f t="shared" si="47"/>
      </c>
      <c r="AE47" s="162">
        <f t="shared" si="48"/>
      </c>
      <c r="AF47" s="163">
        <f t="shared" si="49"/>
      </c>
    </row>
    <row r="48" spans="2:32" ht="12.75">
      <c r="B48" s="490" t="s">
        <v>84</v>
      </c>
      <c r="C48" s="491"/>
      <c r="D48" s="491"/>
      <c r="E48" s="223" t="e">
        <f>I50</f>
        <v>#DIV/0!</v>
      </c>
      <c r="H48" s="224" t="s">
        <v>62</v>
      </c>
      <c r="I48" s="213" t="e">
        <f>I39/C38</f>
        <v>#DIV/0!</v>
      </c>
      <c r="P48" s="64"/>
      <c r="Q48" s="157"/>
      <c r="R48" s="157"/>
      <c r="S48" s="64"/>
      <c r="T48" s="158">
        <f t="shared" si="38"/>
      </c>
      <c r="U48" s="159">
        <f t="shared" si="39"/>
      </c>
      <c r="V48" s="160">
        <f t="shared" si="40"/>
      </c>
      <c r="W48" s="160">
        <f t="shared" si="41"/>
      </c>
      <c r="X48" s="160">
        <f t="shared" si="42"/>
      </c>
      <c r="Y48" s="160">
        <f t="shared" si="43"/>
      </c>
      <c r="Z48" s="161">
        <f t="shared" si="44"/>
      </c>
      <c r="AA48" s="220"/>
      <c r="AB48" s="158">
        <f t="shared" si="45"/>
      </c>
      <c r="AC48" s="160">
        <f t="shared" si="46"/>
      </c>
      <c r="AD48" s="162">
        <f t="shared" si="47"/>
      </c>
      <c r="AE48" s="162">
        <f t="shared" si="48"/>
      </c>
      <c r="AF48" s="163">
        <f t="shared" si="49"/>
      </c>
    </row>
    <row r="49" spans="2:32" ht="13.5" thickBot="1">
      <c r="B49" s="488" t="s">
        <v>82</v>
      </c>
      <c r="C49" s="489"/>
      <c r="D49" s="489"/>
      <c r="E49" s="168">
        <f>COUNTIF(T15:T114,"&gt;=0")</f>
        <v>0</v>
      </c>
      <c r="H49" s="224" t="s">
        <v>63</v>
      </c>
      <c r="I49" s="213" t="e">
        <f>I48/I46</f>
        <v>#DIV/0!</v>
      </c>
      <c r="P49" s="64"/>
      <c r="Q49" s="157"/>
      <c r="R49" s="157"/>
      <c r="S49" s="64"/>
      <c r="T49" s="158">
        <f t="shared" si="38"/>
      </c>
      <c r="U49" s="159">
        <f t="shared" si="39"/>
      </c>
      <c r="V49" s="160">
        <f t="shared" si="40"/>
      </c>
      <c r="W49" s="160">
        <f t="shared" si="41"/>
      </c>
      <c r="X49" s="160">
        <f t="shared" si="42"/>
      </c>
      <c r="Y49" s="160">
        <f t="shared" si="43"/>
      </c>
      <c r="Z49" s="161">
        <f t="shared" si="44"/>
      </c>
      <c r="AA49" s="220"/>
      <c r="AB49" s="158">
        <f t="shared" si="45"/>
      </c>
      <c r="AC49" s="160">
        <f t="shared" si="46"/>
      </c>
      <c r="AD49" s="162">
        <f t="shared" si="47"/>
      </c>
      <c r="AE49" s="162">
        <f t="shared" si="48"/>
      </c>
      <c r="AF49" s="163">
        <f t="shared" si="49"/>
      </c>
    </row>
    <row r="50" spans="3:32" ht="13.5" thickTop="1">
      <c r="C50" s="225"/>
      <c r="D50" s="23"/>
      <c r="E50" s="23"/>
      <c r="H50" s="224" t="s">
        <v>64</v>
      </c>
      <c r="I50" s="213" t="e">
        <f>F40-I49*C40</f>
        <v>#DIV/0!</v>
      </c>
      <c r="P50" s="64"/>
      <c r="Q50" s="157"/>
      <c r="R50" s="157"/>
      <c r="S50" s="64"/>
      <c r="T50" s="158">
        <f t="shared" si="38"/>
      </c>
      <c r="U50" s="159">
        <f t="shared" si="39"/>
      </c>
      <c r="V50" s="160">
        <f t="shared" si="40"/>
      </c>
      <c r="W50" s="160">
        <f t="shared" si="41"/>
      </c>
      <c r="X50" s="160">
        <f t="shared" si="42"/>
      </c>
      <c r="Y50" s="160">
        <f t="shared" si="43"/>
      </c>
      <c r="Z50" s="161">
        <f t="shared" si="44"/>
      </c>
      <c r="AA50" s="220"/>
      <c r="AB50" s="158">
        <f t="shared" si="45"/>
      </c>
      <c r="AC50" s="160">
        <f t="shared" si="46"/>
      </c>
      <c r="AD50" s="162">
        <f t="shared" si="47"/>
      </c>
      <c r="AE50" s="162">
        <f t="shared" si="48"/>
      </c>
      <c r="AF50" s="163">
        <f t="shared" si="49"/>
      </c>
    </row>
    <row r="51" spans="4:32" ht="12.75">
      <c r="D51" s="36"/>
      <c r="H51" s="224" t="s">
        <v>65</v>
      </c>
      <c r="I51" s="226">
        <f>O39/(C38-2)</f>
        <v>0</v>
      </c>
      <c r="P51" s="64"/>
      <c r="Q51" s="157"/>
      <c r="R51" s="157"/>
      <c r="S51" s="64"/>
      <c r="T51" s="158">
        <f t="shared" si="38"/>
      </c>
      <c r="U51" s="159">
        <f t="shared" si="39"/>
      </c>
      <c r="V51" s="160">
        <f t="shared" si="40"/>
      </c>
      <c r="W51" s="160">
        <f t="shared" si="41"/>
      </c>
      <c r="X51" s="160">
        <f t="shared" si="42"/>
      </c>
      <c r="Y51" s="160">
        <f t="shared" si="43"/>
      </c>
      <c r="Z51" s="161">
        <f t="shared" si="44"/>
      </c>
      <c r="AA51" s="220"/>
      <c r="AB51" s="158">
        <f t="shared" si="45"/>
      </c>
      <c r="AC51" s="160">
        <f t="shared" si="46"/>
      </c>
      <c r="AD51" s="162">
        <f t="shared" si="47"/>
      </c>
      <c r="AE51" s="162">
        <f t="shared" si="48"/>
      </c>
      <c r="AF51" s="163">
        <f t="shared" si="49"/>
      </c>
    </row>
    <row r="52" spans="8:32" ht="13.5" thickBot="1">
      <c r="H52" s="227" t="s">
        <v>66</v>
      </c>
      <c r="I52" s="228">
        <f>SQRT(I51)</f>
        <v>0</v>
      </c>
      <c r="P52" s="64"/>
      <c r="Q52" s="157"/>
      <c r="R52" s="157"/>
      <c r="S52" s="64"/>
      <c r="T52" s="158">
        <f t="shared" si="38"/>
      </c>
      <c r="U52" s="159">
        <f t="shared" si="39"/>
      </c>
      <c r="V52" s="160">
        <f t="shared" si="40"/>
      </c>
      <c r="W52" s="160">
        <f t="shared" si="41"/>
      </c>
      <c r="X52" s="160">
        <f t="shared" si="42"/>
      </c>
      <c r="Y52" s="160">
        <f t="shared" si="43"/>
      </c>
      <c r="Z52" s="161">
        <f t="shared" si="44"/>
      </c>
      <c r="AA52" s="220"/>
      <c r="AB52" s="158">
        <f t="shared" si="45"/>
      </c>
      <c r="AC52" s="160">
        <f t="shared" si="46"/>
      </c>
      <c r="AD52" s="162">
        <f t="shared" si="47"/>
      </c>
      <c r="AE52" s="162">
        <f t="shared" si="48"/>
      </c>
      <c r="AF52" s="163">
        <f t="shared" si="49"/>
      </c>
    </row>
    <row r="53" spans="16:32" ht="13.5" thickTop="1">
      <c r="P53" s="64"/>
      <c r="Q53" s="157"/>
      <c r="R53" s="157"/>
      <c r="S53" s="64"/>
      <c r="T53" s="158">
        <f t="shared" si="38"/>
      </c>
      <c r="U53" s="159">
        <f t="shared" si="39"/>
      </c>
      <c r="V53" s="160">
        <f t="shared" si="40"/>
      </c>
      <c r="W53" s="160">
        <f t="shared" si="41"/>
      </c>
      <c r="X53" s="160">
        <f t="shared" si="42"/>
      </c>
      <c r="Y53" s="160">
        <f t="shared" si="43"/>
      </c>
      <c r="Z53" s="161">
        <f t="shared" si="44"/>
      </c>
      <c r="AA53" s="220"/>
      <c r="AB53" s="158">
        <f t="shared" si="45"/>
      </c>
      <c r="AC53" s="160">
        <f t="shared" si="46"/>
      </c>
      <c r="AD53" s="162">
        <f t="shared" si="47"/>
      </c>
      <c r="AE53" s="162">
        <f t="shared" si="48"/>
      </c>
      <c r="AF53" s="163">
        <f t="shared" si="49"/>
      </c>
    </row>
    <row r="54" spans="16:32" ht="13.5" thickBot="1">
      <c r="P54" s="64"/>
      <c r="Q54" s="157"/>
      <c r="R54" s="157"/>
      <c r="S54" s="64"/>
      <c r="T54" s="169">
        <f t="shared" si="38"/>
      </c>
      <c r="U54" s="190">
        <f t="shared" si="39"/>
      </c>
      <c r="V54" s="170">
        <f t="shared" si="40"/>
      </c>
      <c r="W54" s="170">
        <f t="shared" si="41"/>
      </c>
      <c r="X54" s="170">
        <f t="shared" si="42"/>
      </c>
      <c r="Y54" s="170">
        <f t="shared" si="43"/>
      </c>
      <c r="Z54" s="191">
        <f t="shared" si="44"/>
      </c>
      <c r="AA54" s="220"/>
      <c r="AB54" s="169">
        <f t="shared" si="45"/>
      </c>
      <c r="AC54" s="170">
        <f t="shared" si="46"/>
      </c>
      <c r="AD54" s="171">
        <f t="shared" si="47"/>
      </c>
      <c r="AE54" s="171">
        <f t="shared" si="48"/>
      </c>
      <c r="AF54" s="172">
        <f t="shared" si="49"/>
      </c>
    </row>
    <row r="55" spans="16:32" ht="12.75">
      <c r="P55" s="64"/>
      <c r="Q55" s="157"/>
      <c r="R55" s="157"/>
      <c r="S55" s="64">
        <v>5</v>
      </c>
      <c r="T55" s="158">
        <f>IF(H15="","",(IF(H15=0,C15,C15)))</f>
      </c>
      <c r="U55" s="159">
        <f>IF(H15="","",IF(H15=0,T55-$T$120,T55-$T$120))</f>
      </c>
      <c r="V55" s="160">
        <f>IF(H15="","",(IF(H15=0,U55^2,U55^2)))</f>
      </c>
      <c r="W55" s="160">
        <f>IF(H15="","",(IF(H15=0,H15,H15)))</f>
      </c>
      <c r="X55" s="160">
        <f>IF(H15="","",(IF(H15=0,W55-$W$120,W55-$W$120)))</f>
      </c>
      <c r="Y55" s="160">
        <f>IF(H15="","",(IF(H15=0,X55^2,X55^2)))</f>
      </c>
      <c r="Z55" s="161">
        <f>IF(H15="","",(IF(H15=0,U55*X55,U55*X55)))</f>
      </c>
      <c r="AA55" s="220" t="s">
        <v>91</v>
      </c>
      <c r="AB55" s="158">
        <f>IF(H15="","",(IF(H15=0,C15,C15)))</f>
      </c>
      <c r="AC55" s="160">
        <f>IF(H15="","",(IF(H15=0,H15,H15)))</f>
      </c>
      <c r="AD55" s="162">
        <f>IF(H15="","",(IF(H15=0,$U$127*AB55+$U$128,$U$127*AB55+$U$128)))</f>
      </c>
      <c r="AE55" s="162">
        <f>IF(H15="","",(IF(H15=0,AC55-AD55,AC55-AD55)))</f>
      </c>
      <c r="AF55" s="163">
        <f>IF(H15="","",(IF(H15=0,AE55^2,AE55^2)))</f>
      </c>
    </row>
    <row r="56" spans="16:32" ht="12.75">
      <c r="P56" s="64"/>
      <c r="Q56" s="157"/>
      <c r="R56" s="157"/>
      <c r="S56" s="64" t="s">
        <v>74</v>
      </c>
      <c r="T56" s="158">
        <f aca="true" t="shared" si="50" ref="T56:T64">IF(H16="","",(IF(H16=0,C16,C16)))</f>
      </c>
      <c r="U56" s="159">
        <f aca="true" t="shared" si="51" ref="U56:U64">IF(H16="","",IF(H16=0,T56-$T$120,T56-$T$120))</f>
      </c>
      <c r="V56" s="160">
        <f aca="true" t="shared" si="52" ref="V56:V64">IF(H16="","",(IF(H16=0,U56^2,U56^2)))</f>
      </c>
      <c r="W56" s="160">
        <f aca="true" t="shared" si="53" ref="W56:W64">IF(H16="","",(IF(H16=0,H16,H16)))</f>
      </c>
      <c r="X56" s="160">
        <f aca="true" t="shared" si="54" ref="X56:X64">IF(H16="","",(IF(H16=0,W56-$W$120,W56-$W$120)))</f>
      </c>
      <c r="Y56" s="160">
        <f aca="true" t="shared" si="55" ref="Y56:Y64">IF(H16="","",(IF(H16=0,X56^2,X56^2)))</f>
      </c>
      <c r="Z56" s="161">
        <f aca="true" t="shared" si="56" ref="Z56:Z64">IF(H16="","",(IF(H16=0,U56*X56,U56*X56)))</f>
      </c>
      <c r="AA56" s="220"/>
      <c r="AB56" s="158">
        <f aca="true" t="shared" si="57" ref="AB56:AB64">IF(H16="","",(IF(H16=0,C16,C16)))</f>
      </c>
      <c r="AC56" s="160">
        <f aca="true" t="shared" si="58" ref="AC56:AC64">IF(H16="","",(IF(H16=0,H16,H16)))</f>
      </c>
      <c r="AD56" s="162">
        <f aca="true" t="shared" si="59" ref="AD56:AD64">IF(H16="","",(IF(H16=0,$U$127*AB56+$U$128,$U$127*AB56+$U$128)))</f>
      </c>
      <c r="AE56" s="162">
        <f aca="true" t="shared" si="60" ref="AE56:AE64">IF(H16="","",(IF(H16=0,AC56-AD56,AC56-AD56)))</f>
      </c>
      <c r="AF56" s="163">
        <f aca="true" t="shared" si="61" ref="AF56:AF64">IF(H16="","",(IF(H16=0,AE56^2,AE56^2)))</f>
      </c>
    </row>
    <row r="57" spans="16:32" ht="12.75">
      <c r="P57" s="64"/>
      <c r="Q57" s="157"/>
      <c r="R57" s="157"/>
      <c r="S57" s="64"/>
      <c r="T57" s="158">
        <f t="shared" si="50"/>
      </c>
      <c r="U57" s="159">
        <f t="shared" si="51"/>
      </c>
      <c r="V57" s="160">
        <f t="shared" si="52"/>
      </c>
      <c r="W57" s="160">
        <f t="shared" si="53"/>
      </c>
      <c r="X57" s="160">
        <f t="shared" si="54"/>
      </c>
      <c r="Y57" s="160">
        <f t="shared" si="55"/>
      </c>
      <c r="Z57" s="161">
        <f t="shared" si="56"/>
      </c>
      <c r="AA57" s="220"/>
      <c r="AB57" s="158">
        <f t="shared" si="57"/>
      </c>
      <c r="AC57" s="160">
        <f t="shared" si="58"/>
      </c>
      <c r="AD57" s="162">
        <f t="shared" si="59"/>
      </c>
      <c r="AE57" s="162">
        <f t="shared" si="60"/>
      </c>
      <c r="AF57" s="163">
        <f t="shared" si="61"/>
      </c>
    </row>
    <row r="58" spans="16:32" ht="12.75">
      <c r="P58" s="64"/>
      <c r="Q58" s="157"/>
      <c r="R58" s="157"/>
      <c r="T58" s="158">
        <f t="shared" si="50"/>
      </c>
      <c r="U58" s="159">
        <f t="shared" si="51"/>
      </c>
      <c r="V58" s="160">
        <f t="shared" si="52"/>
      </c>
      <c r="W58" s="160">
        <f t="shared" si="53"/>
      </c>
      <c r="X58" s="160">
        <f t="shared" si="54"/>
      </c>
      <c r="Y58" s="160">
        <f t="shared" si="55"/>
      </c>
      <c r="Z58" s="161">
        <f t="shared" si="56"/>
      </c>
      <c r="AA58" s="229"/>
      <c r="AB58" s="158">
        <f t="shared" si="57"/>
      </c>
      <c r="AC58" s="160">
        <f t="shared" si="58"/>
      </c>
      <c r="AD58" s="162">
        <f t="shared" si="59"/>
      </c>
      <c r="AE58" s="162">
        <f t="shared" si="60"/>
      </c>
      <c r="AF58" s="163">
        <f t="shared" si="61"/>
      </c>
    </row>
    <row r="59" spans="16:32" ht="12.75">
      <c r="P59" s="64"/>
      <c r="Q59" s="157"/>
      <c r="R59" s="157"/>
      <c r="T59" s="158">
        <f t="shared" si="50"/>
      </c>
      <c r="U59" s="159">
        <f t="shared" si="51"/>
      </c>
      <c r="V59" s="160">
        <f t="shared" si="52"/>
      </c>
      <c r="W59" s="160">
        <f t="shared" si="53"/>
      </c>
      <c r="X59" s="160">
        <f t="shared" si="54"/>
      </c>
      <c r="Y59" s="160">
        <f t="shared" si="55"/>
      </c>
      <c r="Z59" s="161">
        <f t="shared" si="56"/>
      </c>
      <c r="AA59" s="220"/>
      <c r="AB59" s="158">
        <f t="shared" si="57"/>
      </c>
      <c r="AC59" s="160">
        <f t="shared" si="58"/>
      </c>
      <c r="AD59" s="162">
        <f t="shared" si="59"/>
      </c>
      <c r="AE59" s="162">
        <f t="shared" si="60"/>
      </c>
      <c r="AF59" s="163">
        <f t="shared" si="61"/>
      </c>
    </row>
    <row r="60" spans="16:32" ht="12.75">
      <c r="P60" s="64"/>
      <c r="Q60" s="157"/>
      <c r="R60" s="157"/>
      <c r="T60" s="158">
        <f t="shared" si="50"/>
      </c>
      <c r="U60" s="159">
        <f t="shared" si="51"/>
      </c>
      <c r="V60" s="160">
        <f t="shared" si="52"/>
      </c>
      <c r="W60" s="160">
        <f t="shared" si="53"/>
      </c>
      <c r="X60" s="160">
        <f t="shared" si="54"/>
      </c>
      <c r="Y60" s="160">
        <f t="shared" si="55"/>
      </c>
      <c r="Z60" s="161">
        <f t="shared" si="56"/>
      </c>
      <c r="AA60" s="220"/>
      <c r="AB60" s="158">
        <f t="shared" si="57"/>
      </c>
      <c r="AC60" s="160">
        <f t="shared" si="58"/>
      </c>
      <c r="AD60" s="162">
        <f t="shared" si="59"/>
      </c>
      <c r="AE60" s="162">
        <f t="shared" si="60"/>
      </c>
      <c r="AF60" s="163">
        <f t="shared" si="61"/>
      </c>
    </row>
    <row r="61" spans="16:32" ht="12.75">
      <c r="P61" s="64"/>
      <c r="Q61" s="64"/>
      <c r="T61" s="158">
        <f t="shared" si="50"/>
      </c>
      <c r="U61" s="159">
        <f t="shared" si="51"/>
      </c>
      <c r="V61" s="160">
        <f t="shared" si="52"/>
      </c>
      <c r="W61" s="160">
        <f t="shared" si="53"/>
      </c>
      <c r="X61" s="160">
        <f t="shared" si="54"/>
      </c>
      <c r="Y61" s="160">
        <f t="shared" si="55"/>
      </c>
      <c r="Z61" s="161">
        <f t="shared" si="56"/>
      </c>
      <c r="AA61" s="220"/>
      <c r="AB61" s="158">
        <f t="shared" si="57"/>
      </c>
      <c r="AC61" s="160">
        <f t="shared" si="58"/>
      </c>
      <c r="AD61" s="162">
        <f t="shared" si="59"/>
      </c>
      <c r="AE61" s="162">
        <f t="shared" si="60"/>
      </c>
      <c r="AF61" s="163">
        <f t="shared" si="61"/>
      </c>
    </row>
    <row r="62" spans="16:32" ht="12.75">
      <c r="P62" s="64"/>
      <c r="Q62" s="64"/>
      <c r="R62" s="64"/>
      <c r="T62" s="158">
        <f t="shared" si="50"/>
      </c>
      <c r="U62" s="159">
        <f t="shared" si="51"/>
      </c>
      <c r="V62" s="160">
        <f t="shared" si="52"/>
      </c>
      <c r="W62" s="160">
        <f t="shared" si="53"/>
      </c>
      <c r="X62" s="160">
        <f t="shared" si="54"/>
      </c>
      <c r="Y62" s="160">
        <f t="shared" si="55"/>
      </c>
      <c r="Z62" s="161">
        <f t="shared" si="56"/>
      </c>
      <c r="AA62" s="220"/>
      <c r="AB62" s="158">
        <f t="shared" si="57"/>
      </c>
      <c r="AC62" s="160">
        <f t="shared" si="58"/>
      </c>
      <c r="AD62" s="162">
        <f t="shared" si="59"/>
      </c>
      <c r="AE62" s="162">
        <f t="shared" si="60"/>
      </c>
      <c r="AF62" s="163">
        <f t="shared" si="61"/>
      </c>
    </row>
    <row r="63" spans="16:32" ht="12.75">
      <c r="P63" s="64"/>
      <c r="Q63" s="64"/>
      <c r="R63" s="64"/>
      <c r="S63" s="64"/>
      <c r="T63" s="158">
        <f t="shared" si="50"/>
      </c>
      <c r="U63" s="159">
        <f t="shared" si="51"/>
      </c>
      <c r="V63" s="160">
        <f t="shared" si="52"/>
      </c>
      <c r="W63" s="160">
        <f t="shared" si="53"/>
      </c>
      <c r="X63" s="160">
        <f t="shared" si="54"/>
      </c>
      <c r="Y63" s="160">
        <f t="shared" si="55"/>
      </c>
      <c r="Z63" s="161">
        <f t="shared" si="56"/>
      </c>
      <c r="AA63" s="220"/>
      <c r="AB63" s="158">
        <f t="shared" si="57"/>
      </c>
      <c r="AC63" s="160">
        <f t="shared" si="58"/>
      </c>
      <c r="AD63" s="162">
        <f t="shared" si="59"/>
      </c>
      <c r="AE63" s="162">
        <f t="shared" si="60"/>
      </c>
      <c r="AF63" s="163">
        <f t="shared" si="61"/>
      </c>
    </row>
    <row r="64" spans="16:32" ht="13.5" thickBot="1">
      <c r="P64" s="64"/>
      <c r="Q64" s="64"/>
      <c r="R64" s="64"/>
      <c r="T64" s="169">
        <f t="shared" si="50"/>
      </c>
      <c r="U64" s="190">
        <f t="shared" si="51"/>
      </c>
      <c r="V64" s="170">
        <f t="shared" si="52"/>
      </c>
      <c r="W64" s="170">
        <f t="shared" si="53"/>
      </c>
      <c r="X64" s="170">
        <f t="shared" si="54"/>
      </c>
      <c r="Y64" s="170">
        <f t="shared" si="55"/>
      </c>
      <c r="Z64" s="191">
        <f t="shared" si="56"/>
      </c>
      <c r="AA64" s="220"/>
      <c r="AB64" s="169">
        <f t="shared" si="57"/>
      </c>
      <c r="AC64" s="170">
        <f t="shared" si="58"/>
      </c>
      <c r="AD64" s="171">
        <f t="shared" si="59"/>
      </c>
      <c r="AE64" s="171">
        <f t="shared" si="60"/>
      </c>
      <c r="AF64" s="172">
        <f t="shared" si="61"/>
      </c>
    </row>
    <row r="65" spans="16:32" ht="12.75">
      <c r="P65" s="64"/>
      <c r="Q65" s="64"/>
      <c r="R65" s="64"/>
      <c r="S65" s="12">
        <v>6</v>
      </c>
      <c r="T65" s="158">
        <f>IF(I15="","",(IF(I15=0,C15,C15)))</f>
      </c>
      <c r="U65" s="159">
        <f>IF(I15="","",IF(I15=0,T65-$T$120,T65-$T$120))</f>
      </c>
      <c r="V65" s="160">
        <f>IF(I15="","",(IF(I15=0,U65^2,U65^2)))</f>
      </c>
      <c r="W65" s="160">
        <f>IF(I15="","",(IF(I15=0,I15,I15)))</f>
      </c>
      <c r="X65" s="160">
        <f>IF(I15="","",(IF(I15=0,W65-$W$120,W65-$W$120)))</f>
      </c>
      <c r="Y65" s="160">
        <f>IF(I15="","",(IF(I15=0,X65^2,X65^2)))</f>
      </c>
      <c r="Z65" s="161">
        <f>IF(I15="","",(IF(I15=0,U65*X65,U65*X65)))</f>
      </c>
      <c r="AA65" s="220" t="s">
        <v>92</v>
      </c>
      <c r="AB65" s="158">
        <f>IF(I15="","",(IF(I15=0,C15,C15)))</f>
      </c>
      <c r="AC65" s="160">
        <f>IF(I15="","",(IF(I15=0,I15,I15)))</f>
      </c>
      <c r="AD65" s="162">
        <f>IF(I15="","",(IF(I15=0,$U$127*AB65+$U$128,$U$127*AB65+$U$128)))</f>
      </c>
      <c r="AE65" s="162">
        <f>IF(I15="","",(IF(I15=0,AC65-AD65,AC65-AD65)))</f>
      </c>
      <c r="AF65" s="163">
        <f>IF(I15="","",(IF(I15=0,AE65^2,AE65^2)))</f>
      </c>
    </row>
    <row r="66" spans="16:32" ht="12.75">
      <c r="P66" s="64"/>
      <c r="Q66" s="64"/>
      <c r="R66" s="64"/>
      <c r="S66" s="12" t="s">
        <v>75</v>
      </c>
      <c r="T66" s="158">
        <f aca="true" t="shared" si="62" ref="T66:T74">IF(I16="","",(IF(I16=0,C16,C16)))</f>
      </c>
      <c r="U66" s="159">
        <f aca="true" t="shared" si="63" ref="U66:U74">IF(I16="","",IF(I16=0,T66-$T$120,T66-$T$120))</f>
      </c>
      <c r="V66" s="160">
        <f aca="true" t="shared" si="64" ref="V66:V74">IF(I16="","",(IF(I16=0,U66^2,U66^2)))</f>
      </c>
      <c r="W66" s="160">
        <f aca="true" t="shared" si="65" ref="W66:W74">IF(I16="","",(IF(I16=0,I16,I16)))</f>
      </c>
      <c r="X66" s="160">
        <f aca="true" t="shared" si="66" ref="X66:X74">IF(I16="","",(IF(I16=0,W66-$W$120,W66-$W$120)))</f>
      </c>
      <c r="Y66" s="160">
        <f aca="true" t="shared" si="67" ref="Y66:Y74">IF(I16="","",(IF(I16=0,X66^2,X66^2)))</f>
      </c>
      <c r="Z66" s="161">
        <f aca="true" t="shared" si="68" ref="Z66:Z74">IF(I16="","",(IF(I16=0,U66*X66,U66*X66)))</f>
      </c>
      <c r="AA66" s="220"/>
      <c r="AB66" s="158">
        <f aca="true" t="shared" si="69" ref="AB66:AB74">IF(I16="","",(IF(I16=0,C16,C16)))</f>
      </c>
      <c r="AC66" s="160">
        <f aca="true" t="shared" si="70" ref="AC66:AC74">IF(I16="","",(IF(I16=0,I16,I16)))</f>
      </c>
      <c r="AD66" s="162">
        <f aca="true" t="shared" si="71" ref="AD66:AD74">IF(I16="","",(IF(I16=0,$U$127*AB66+$U$128,$U$127*AB66+$U$128)))</f>
      </c>
      <c r="AE66" s="162">
        <f aca="true" t="shared" si="72" ref="AE66:AE74">IF(I16="","",(IF(I16=0,AC66-AD66,AC66-AD66)))</f>
      </c>
      <c r="AF66" s="163">
        <f aca="true" t="shared" si="73" ref="AF66:AF74">IF(I16="","",(IF(I16=0,AE66^2,AE66^2)))</f>
      </c>
    </row>
    <row r="67" spans="16:32" ht="12.75">
      <c r="P67" s="64"/>
      <c r="Q67" s="64"/>
      <c r="R67" s="64"/>
      <c r="T67" s="158">
        <f t="shared" si="62"/>
      </c>
      <c r="U67" s="159">
        <f t="shared" si="63"/>
      </c>
      <c r="V67" s="160">
        <f t="shared" si="64"/>
      </c>
      <c r="W67" s="160">
        <f t="shared" si="65"/>
      </c>
      <c r="X67" s="160">
        <f t="shared" si="66"/>
      </c>
      <c r="Y67" s="160">
        <f t="shared" si="67"/>
      </c>
      <c r="Z67" s="161">
        <f t="shared" si="68"/>
      </c>
      <c r="AA67" s="220"/>
      <c r="AB67" s="158">
        <f t="shared" si="69"/>
      </c>
      <c r="AC67" s="160">
        <f t="shared" si="70"/>
      </c>
      <c r="AD67" s="162">
        <f t="shared" si="71"/>
      </c>
      <c r="AE67" s="162">
        <f t="shared" si="72"/>
      </c>
      <c r="AF67" s="163">
        <f t="shared" si="73"/>
      </c>
    </row>
    <row r="68" spans="16:32" ht="12.75">
      <c r="P68" s="64"/>
      <c r="Q68" s="64"/>
      <c r="R68" s="64"/>
      <c r="T68" s="158">
        <f t="shared" si="62"/>
      </c>
      <c r="U68" s="159">
        <f t="shared" si="63"/>
      </c>
      <c r="V68" s="160">
        <f t="shared" si="64"/>
      </c>
      <c r="W68" s="160">
        <f t="shared" si="65"/>
      </c>
      <c r="X68" s="160">
        <f t="shared" si="66"/>
      </c>
      <c r="Y68" s="160">
        <f t="shared" si="67"/>
      </c>
      <c r="Z68" s="161">
        <f t="shared" si="68"/>
      </c>
      <c r="AA68" s="220"/>
      <c r="AB68" s="158">
        <f t="shared" si="69"/>
      </c>
      <c r="AC68" s="160">
        <f t="shared" si="70"/>
      </c>
      <c r="AD68" s="162">
        <f t="shared" si="71"/>
      </c>
      <c r="AE68" s="162">
        <f t="shared" si="72"/>
      </c>
      <c r="AF68" s="163">
        <f t="shared" si="73"/>
      </c>
    </row>
    <row r="69" spans="16:32" ht="12.75">
      <c r="P69" s="64"/>
      <c r="Q69" s="64"/>
      <c r="R69" s="64"/>
      <c r="T69" s="158">
        <f t="shared" si="62"/>
      </c>
      <c r="U69" s="159">
        <f t="shared" si="63"/>
      </c>
      <c r="V69" s="160">
        <f t="shared" si="64"/>
      </c>
      <c r="W69" s="160">
        <f t="shared" si="65"/>
      </c>
      <c r="X69" s="160">
        <f t="shared" si="66"/>
      </c>
      <c r="Y69" s="160">
        <f t="shared" si="67"/>
      </c>
      <c r="Z69" s="161">
        <f t="shared" si="68"/>
      </c>
      <c r="AA69" s="220"/>
      <c r="AB69" s="158">
        <f t="shared" si="69"/>
      </c>
      <c r="AC69" s="160">
        <f t="shared" si="70"/>
      </c>
      <c r="AD69" s="162">
        <f t="shared" si="71"/>
      </c>
      <c r="AE69" s="162">
        <f t="shared" si="72"/>
      </c>
      <c r="AF69" s="163">
        <f t="shared" si="73"/>
      </c>
    </row>
    <row r="70" spans="16:32" ht="12.75">
      <c r="P70" s="64"/>
      <c r="Q70" s="64"/>
      <c r="R70" s="64"/>
      <c r="T70" s="158">
        <f t="shared" si="62"/>
      </c>
      <c r="U70" s="159">
        <f t="shared" si="63"/>
      </c>
      <c r="V70" s="160">
        <f t="shared" si="64"/>
      </c>
      <c r="W70" s="160">
        <f t="shared" si="65"/>
      </c>
      <c r="X70" s="160">
        <f t="shared" si="66"/>
      </c>
      <c r="Y70" s="160">
        <f t="shared" si="67"/>
      </c>
      <c r="Z70" s="161">
        <f t="shared" si="68"/>
      </c>
      <c r="AA70" s="220"/>
      <c r="AB70" s="158">
        <f t="shared" si="69"/>
      </c>
      <c r="AC70" s="160">
        <f t="shared" si="70"/>
      </c>
      <c r="AD70" s="162">
        <f t="shared" si="71"/>
      </c>
      <c r="AE70" s="162">
        <f t="shared" si="72"/>
      </c>
      <c r="AF70" s="163">
        <f t="shared" si="73"/>
      </c>
    </row>
    <row r="71" spans="16:32" ht="12.75">
      <c r="P71" s="64"/>
      <c r="Q71" s="64"/>
      <c r="R71" s="64"/>
      <c r="T71" s="158">
        <f t="shared" si="62"/>
      </c>
      <c r="U71" s="159">
        <f t="shared" si="63"/>
      </c>
      <c r="V71" s="160">
        <f t="shared" si="64"/>
      </c>
      <c r="W71" s="160">
        <f t="shared" si="65"/>
      </c>
      <c r="X71" s="160">
        <f t="shared" si="66"/>
      </c>
      <c r="Y71" s="160">
        <f t="shared" si="67"/>
      </c>
      <c r="Z71" s="161">
        <f t="shared" si="68"/>
      </c>
      <c r="AA71" s="220"/>
      <c r="AB71" s="158">
        <f t="shared" si="69"/>
      </c>
      <c r="AC71" s="160">
        <f t="shared" si="70"/>
      </c>
      <c r="AD71" s="162">
        <f t="shared" si="71"/>
      </c>
      <c r="AE71" s="162">
        <f t="shared" si="72"/>
      </c>
      <c r="AF71" s="163">
        <f t="shared" si="73"/>
      </c>
    </row>
    <row r="72" spans="16:32" ht="12.75">
      <c r="P72" s="64"/>
      <c r="Q72" s="64"/>
      <c r="R72" s="64"/>
      <c r="S72" s="64"/>
      <c r="T72" s="158">
        <f t="shared" si="62"/>
      </c>
      <c r="U72" s="159">
        <f t="shared" si="63"/>
      </c>
      <c r="V72" s="160">
        <f t="shared" si="64"/>
      </c>
      <c r="W72" s="160">
        <f t="shared" si="65"/>
      </c>
      <c r="X72" s="160">
        <f t="shared" si="66"/>
      </c>
      <c r="Y72" s="160">
        <f t="shared" si="67"/>
      </c>
      <c r="Z72" s="161">
        <f t="shared" si="68"/>
      </c>
      <c r="AA72" s="220"/>
      <c r="AB72" s="158">
        <f t="shared" si="69"/>
      </c>
      <c r="AC72" s="160">
        <f t="shared" si="70"/>
      </c>
      <c r="AD72" s="162">
        <f t="shared" si="71"/>
      </c>
      <c r="AE72" s="162">
        <f t="shared" si="72"/>
      </c>
      <c r="AF72" s="163">
        <f t="shared" si="73"/>
      </c>
    </row>
    <row r="73" spans="16:32" ht="12.75">
      <c r="P73" s="64"/>
      <c r="Q73" s="64"/>
      <c r="R73" s="64"/>
      <c r="S73" s="64"/>
      <c r="T73" s="158">
        <f t="shared" si="62"/>
      </c>
      <c r="U73" s="159">
        <f t="shared" si="63"/>
      </c>
      <c r="V73" s="160">
        <f t="shared" si="64"/>
      </c>
      <c r="W73" s="160">
        <f t="shared" si="65"/>
      </c>
      <c r="X73" s="160">
        <f t="shared" si="66"/>
      </c>
      <c r="Y73" s="160">
        <f t="shared" si="67"/>
      </c>
      <c r="Z73" s="161">
        <f t="shared" si="68"/>
      </c>
      <c r="AA73" s="220"/>
      <c r="AB73" s="158">
        <f t="shared" si="69"/>
      </c>
      <c r="AC73" s="160">
        <f t="shared" si="70"/>
      </c>
      <c r="AD73" s="162">
        <f t="shared" si="71"/>
      </c>
      <c r="AE73" s="162">
        <f t="shared" si="72"/>
      </c>
      <c r="AF73" s="163">
        <f t="shared" si="73"/>
      </c>
    </row>
    <row r="74" spans="16:32" ht="13.5" thickBot="1">
      <c r="P74" s="64"/>
      <c r="Q74" s="64"/>
      <c r="R74" s="64"/>
      <c r="S74" s="64"/>
      <c r="T74" s="169">
        <f t="shared" si="62"/>
      </c>
      <c r="U74" s="190">
        <f t="shared" si="63"/>
      </c>
      <c r="V74" s="170">
        <f t="shared" si="64"/>
      </c>
      <c r="W74" s="170">
        <f t="shared" si="65"/>
      </c>
      <c r="X74" s="170">
        <f t="shared" si="66"/>
      </c>
      <c r="Y74" s="170">
        <f t="shared" si="67"/>
      </c>
      <c r="Z74" s="191">
        <f t="shared" si="68"/>
      </c>
      <c r="AA74" s="220"/>
      <c r="AB74" s="169">
        <f t="shared" si="69"/>
      </c>
      <c r="AC74" s="170">
        <f t="shared" si="70"/>
      </c>
      <c r="AD74" s="171">
        <f t="shared" si="71"/>
      </c>
      <c r="AE74" s="171">
        <f t="shared" si="72"/>
      </c>
      <c r="AF74" s="172">
        <f t="shared" si="73"/>
      </c>
    </row>
    <row r="75" spans="16:32" ht="12.75">
      <c r="P75" s="64"/>
      <c r="Q75" s="64"/>
      <c r="R75" s="64"/>
      <c r="S75" s="12">
        <v>7</v>
      </c>
      <c r="T75" s="158">
        <f>IF(J15="","",(IF(J15=0,C15,C15)))</f>
      </c>
      <c r="U75" s="159">
        <f>IF(J15="","",IF(J15=0,T75-$T$120,T75-$T$120))</f>
      </c>
      <c r="V75" s="160">
        <f>IF(J15="","",(IF(J15=0,U75^2,U75^2)))</f>
      </c>
      <c r="W75" s="160">
        <f>IF(J15="","",(IF(J15=0,J15,J15)))</f>
      </c>
      <c r="X75" s="160">
        <f>IF(J15="","",(IF(J15=0,W75-$W$120,W75-$W$120)))</f>
      </c>
      <c r="Y75" s="160">
        <f>IF(J15="","",(IF(J15=0,X75^2,X75^2)))</f>
      </c>
      <c r="Z75" s="161">
        <f>IF(J15="","",(IF(J15=0,U75*X75,U75*X75)))</f>
      </c>
      <c r="AA75" s="220" t="s">
        <v>93</v>
      </c>
      <c r="AB75" s="158">
        <f>IF(J15="","",(IF(J15=0,C15,C15)))</f>
      </c>
      <c r="AC75" s="160">
        <f>IF(J15="","",(IF(J15=0,J15,J15)))</f>
      </c>
      <c r="AD75" s="162">
        <f>IF(J15="","",(IF(J15=0,$U$127*AB75+$U$128,$U$127*AB75+$U$128)))</f>
      </c>
      <c r="AE75" s="162">
        <f>IF(J15="","",(IF(J15=0,AC75-AD75,AC75-AD75)))</f>
      </c>
      <c r="AF75" s="163">
        <f>IF(J15="","",(IF(J15=0,AE75^2,AE75^2)))</f>
      </c>
    </row>
    <row r="76" spans="16:32" ht="12.75">
      <c r="P76" s="64"/>
      <c r="Q76" s="64"/>
      <c r="R76" s="64"/>
      <c r="S76" s="12" t="s">
        <v>76</v>
      </c>
      <c r="T76" s="158">
        <f aca="true" t="shared" si="74" ref="T76:T84">IF(J16="","",(IF(J16=0,C16,C16)))</f>
      </c>
      <c r="U76" s="159">
        <f aca="true" t="shared" si="75" ref="U76:U84">IF(J16="","",IF(J16=0,T76-$T$120,T76-$T$120))</f>
      </c>
      <c r="V76" s="160">
        <f aca="true" t="shared" si="76" ref="V76:V84">IF(J16="","",(IF(J16=0,U76^2,U76^2)))</f>
      </c>
      <c r="W76" s="160">
        <f aca="true" t="shared" si="77" ref="W76:W84">IF(J16="","",(IF(J16=0,J16,J16)))</f>
      </c>
      <c r="X76" s="160">
        <f aca="true" t="shared" si="78" ref="X76:X84">IF(J16="","",(IF(J16=0,W76-$W$120,W76-$W$120)))</f>
      </c>
      <c r="Y76" s="160">
        <f aca="true" t="shared" si="79" ref="Y76:Y84">IF(J16="","",(IF(J16=0,X76^2,X76^2)))</f>
      </c>
      <c r="Z76" s="161">
        <f aca="true" t="shared" si="80" ref="Z76:Z84">IF(J16="","",(IF(J16=0,U76*X76,U76*X76)))</f>
      </c>
      <c r="AA76" s="220"/>
      <c r="AB76" s="158">
        <f aca="true" t="shared" si="81" ref="AB76:AB84">IF(J16="","",(IF(J16=0,C16,C16)))</f>
      </c>
      <c r="AC76" s="160">
        <f aca="true" t="shared" si="82" ref="AC76:AC84">IF(J16="","",(IF(J16=0,J16,J16)))</f>
      </c>
      <c r="AD76" s="162">
        <f aca="true" t="shared" si="83" ref="AD76:AD84">IF(J16="","",(IF(J16=0,$U$127*AB76+$U$128,$U$127*AB76+$U$128)))</f>
      </c>
      <c r="AE76" s="162">
        <f aca="true" t="shared" si="84" ref="AE76:AE84">IF(J16="","",(IF(J16=0,AC76-AD76,AC76-AD76)))</f>
      </c>
      <c r="AF76" s="163">
        <f aca="true" t="shared" si="85" ref="AF76:AF84">IF(J16="","",(IF(J16=0,AE76^2,AE76^2)))</f>
      </c>
    </row>
    <row r="77" spans="20:32" ht="12.75">
      <c r="T77" s="158">
        <f t="shared" si="74"/>
      </c>
      <c r="U77" s="159">
        <f t="shared" si="75"/>
      </c>
      <c r="V77" s="160">
        <f t="shared" si="76"/>
      </c>
      <c r="W77" s="160">
        <f t="shared" si="77"/>
      </c>
      <c r="X77" s="160">
        <f t="shared" si="78"/>
      </c>
      <c r="Y77" s="160">
        <f t="shared" si="79"/>
      </c>
      <c r="Z77" s="161">
        <f t="shared" si="80"/>
      </c>
      <c r="AB77" s="158">
        <f t="shared" si="81"/>
      </c>
      <c r="AC77" s="160">
        <f t="shared" si="82"/>
      </c>
      <c r="AD77" s="162">
        <f t="shared" si="83"/>
      </c>
      <c r="AE77" s="162">
        <f t="shared" si="84"/>
      </c>
      <c r="AF77" s="163">
        <f t="shared" si="85"/>
      </c>
    </row>
    <row r="78" spans="20:32" ht="12.75">
      <c r="T78" s="158">
        <f t="shared" si="74"/>
      </c>
      <c r="U78" s="159">
        <f t="shared" si="75"/>
      </c>
      <c r="V78" s="160">
        <f t="shared" si="76"/>
      </c>
      <c r="W78" s="160">
        <f t="shared" si="77"/>
      </c>
      <c r="X78" s="160">
        <f t="shared" si="78"/>
      </c>
      <c r="Y78" s="160">
        <f t="shared" si="79"/>
      </c>
      <c r="Z78" s="161">
        <f t="shared" si="80"/>
      </c>
      <c r="AB78" s="158">
        <f t="shared" si="81"/>
      </c>
      <c r="AC78" s="160">
        <f t="shared" si="82"/>
      </c>
      <c r="AD78" s="162">
        <f t="shared" si="83"/>
      </c>
      <c r="AE78" s="162">
        <f t="shared" si="84"/>
      </c>
      <c r="AF78" s="163">
        <f t="shared" si="85"/>
      </c>
    </row>
    <row r="79" spans="20:32" ht="12.75">
      <c r="T79" s="158">
        <f t="shared" si="74"/>
      </c>
      <c r="U79" s="159">
        <f t="shared" si="75"/>
      </c>
      <c r="V79" s="160">
        <f t="shared" si="76"/>
      </c>
      <c r="W79" s="160">
        <f t="shared" si="77"/>
      </c>
      <c r="X79" s="160">
        <f t="shared" si="78"/>
      </c>
      <c r="Y79" s="160">
        <f t="shared" si="79"/>
      </c>
      <c r="Z79" s="161">
        <f t="shared" si="80"/>
      </c>
      <c r="AB79" s="158">
        <f t="shared" si="81"/>
      </c>
      <c r="AC79" s="160">
        <f t="shared" si="82"/>
      </c>
      <c r="AD79" s="162">
        <f t="shared" si="83"/>
      </c>
      <c r="AE79" s="162">
        <f t="shared" si="84"/>
      </c>
      <c r="AF79" s="163">
        <f t="shared" si="85"/>
      </c>
    </row>
    <row r="80" spans="20:32" ht="12.75">
      <c r="T80" s="158">
        <f t="shared" si="74"/>
      </c>
      <c r="U80" s="159">
        <f t="shared" si="75"/>
      </c>
      <c r="V80" s="160">
        <f t="shared" si="76"/>
      </c>
      <c r="W80" s="160">
        <f t="shared" si="77"/>
      </c>
      <c r="X80" s="160">
        <f t="shared" si="78"/>
      </c>
      <c r="Y80" s="160">
        <f t="shared" si="79"/>
      </c>
      <c r="Z80" s="161">
        <f t="shared" si="80"/>
      </c>
      <c r="AB80" s="158">
        <f t="shared" si="81"/>
      </c>
      <c r="AC80" s="160">
        <f t="shared" si="82"/>
      </c>
      <c r="AD80" s="162">
        <f t="shared" si="83"/>
      </c>
      <c r="AE80" s="162">
        <f t="shared" si="84"/>
      </c>
      <c r="AF80" s="163">
        <f t="shared" si="85"/>
      </c>
    </row>
    <row r="81" spans="20:32" ht="12.75">
      <c r="T81" s="158">
        <f t="shared" si="74"/>
      </c>
      <c r="U81" s="159">
        <f t="shared" si="75"/>
      </c>
      <c r="V81" s="160">
        <f t="shared" si="76"/>
      </c>
      <c r="W81" s="160">
        <f t="shared" si="77"/>
      </c>
      <c r="X81" s="160">
        <f t="shared" si="78"/>
      </c>
      <c r="Y81" s="160">
        <f t="shared" si="79"/>
      </c>
      <c r="Z81" s="161">
        <f t="shared" si="80"/>
      </c>
      <c r="AB81" s="158">
        <f t="shared" si="81"/>
      </c>
      <c r="AC81" s="160">
        <f t="shared" si="82"/>
      </c>
      <c r="AD81" s="162">
        <f t="shared" si="83"/>
      </c>
      <c r="AE81" s="162">
        <f t="shared" si="84"/>
      </c>
      <c r="AF81" s="163">
        <f t="shared" si="85"/>
      </c>
    </row>
    <row r="82" spans="20:32" ht="12.75">
      <c r="T82" s="158">
        <f t="shared" si="74"/>
      </c>
      <c r="U82" s="159">
        <f t="shared" si="75"/>
      </c>
      <c r="V82" s="160">
        <f t="shared" si="76"/>
      </c>
      <c r="W82" s="160">
        <f t="shared" si="77"/>
      </c>
      <c r="X82" s="160">
        <f t="shared" si="78"/>
      </c>
      <c r="Y82" s="160">
        <f t="shared" si="79"/>
      </c>
      <c r="Z82" s="161">
        <f t="shared" si="80"/>
      </c>
      <c r="AB82" s="158">
        <f t="shared" si="81"/>
      </c>
      <c r="AC82" s="160">
        <f t="shared" si="82"/>
      </c>
      <c r="AD82" s="162">
        <f t="shared" si="83"/>
      </c>
      <c r="AE82" s="162">
        <f t="shared" si="84"/>
      </c>
      <c r="AF82" s="163">
        <f t="shared" si="85"/>
      </c>
    </row>
    <row r="83" spans="20:32" ht="12.75">
      <c r="T83" s="158">
        <f t="shared" si="74"/>
      </c>
      <c r="U83" s="159">
        <f t="shared" si="75"/>
      </c>
      <c r="V83" s="160">
        <f t="shared" si="76"/>
      </c>
      <c r="W83" s="160">
        <f t="shared" si="77"/>
      </c>
      <c r="X83" s="160">
        <f t="shared" si="78"/>
      </c>
      <c r="Y83" s="160">
        <f t="shared" si="79"/>
      </c>
      <c r="Z83" s="161">
        <f t="shared" si="80"/>
      </c>
      <c r="AB83" s="158">
        <f t="shared" si="81"/>
      </c>
      <c r="AC83" s="160">
        <f t="shared" si="82"/>
      </c>
      <c r="AD83" s="162">
        <f t="shared" si="83"/>
      </c>
      <c r="AE83" s="162">
        <f t="shared" si="84"/>
      </c>
      <c r="AF83" s="163">
        <f t="shared" si="85"/>
      </c>
    </row>
    <row r="84" spans="20:32" ht="13.5" thickBot="1">
      <c r="T84" s="169">
        <f t="shared" si="74"/>
      </c>
      <c r="U84" s="190">
        <f t="shared" si="75"/>
      </c>
      <c r="V84" s="170">
        <f t="shared" si="76"/>
      </c>
      <c r="W84" s="170">
        <f t="shared" si="77"/>
      </c>
      <c r="X84" s="170">
        <f t="shared" si="78"/>
      </c>
      <c r="Y84" s="170">
        <f t="shared" si="79"/>
      </c>
      <c r="Z84" s="191">
        <f t="shared" si="80"/>
      </c>
      <c r="AB84" s="169">
        <f t="shared" si="81"/>
      </c>
      <c r="AC84" s="170">
        <f t="shared" si="82"/>
      </c>
      <c r="AD84" s="171">
        <f t="shared" si="83"/>
      </c>
      <c r="AE84" s="171">
        <f t="shared" si="84"/>
      </c>
      <c r="AF84" s="172">
        <f t="shared" si="85"/>
      </c>
    </row>
    <row r="85" spans="19:32" ht="12.75">
      <c r="S85" s="12">
        <v>8</v>
      </c>
      <c r="T85" s="158">
        <f>IF(K15="","",(IF(K15=0,C15,C15)))</f>
      </c>
      <c r="U85" s="159">
        <f>IF(K15="","",IF(K15=0,T85-$T$120,T85-$T$120))</f>
      </c>
      <c r="V85" s="160">
        <f>IF(K15="","",(IF(K15=0,U85^2,U85^2)))</f>
      </c>
      <c r="W85" s="160">
        <f>IF(K15="","",(IF(K15=0,K15,K15)))</f>
      </c>
      <c r="X85" s="160">
        <f>IF(K15="","",(IF(K15=0,W85-$W$120,W85-$W$120)))</f>
      </c>
      <c r="Y85" s="160">
        <f>IF(K15="","",(IF(K15=0,X85^2,X85^2)))</f>
      </c>
      <c r="Z85" s="161">
        <f>IF(K15="","",(IF(K15=0,U85*X85,U85*X85)))</f>
      </c>
      <c r="AA85" s="70" t="s">
        <v>94</v>
      </c>
      <c r="AB85" s="158">
        <f>IF(K15="","",(IF(K15=0,C15,C15)))</f>
      </c>
      <c r="AC85" s="160">
        <f>IF(K15="","",(IF(K15=0,K15,K15)))</f>
      </c>
      <c r="AD85" s="162">
        <f>IF(K15="","",(IF(K15=0,$U$127*AB85+$U$128,$U$127*AB85+$U$128)))</f>
      </c>
      <c r="AE85" s="162">
        <f>IF(K15="","",(IF(K15=0,AC85-AD85,AC85-AD85)))</f>
      </c>
      <c r="AF85" s="163">
        <f>IF(K15="","",(IF(K15=0,AE85^2,AE85^2)))</f>
      </c>
    </row>
    <row r="86" spans="19:32" ht="12.75">
      <c r="S86" s="12" t="s">
        <v>77</v>
      </c>
      <c r="T86" s="158">
        <f aca="true" t="shared" si="86" ref="T86:T94">IF(K16="","",(IF(K16=0,C16,C16)))</f>
      </c>
      <c r="U86" s="159">
        <f aca="true" t="shared" si="87" ref="U86:U94">IF(K16="","",IF(K16=0,T86-$T$120,T86-$T$120))</f>
      </c>
      <c r="V86" s="160">
        <f aca="true" t="shared" si="88" ref="V86:V94">IF(K16="","",(IF(K16=0,U86^2,U86^2)))</f>
      </c>
      <c r="W86" s="160">
        <f aca="true" t="shared" si="89" ref="W86:W94">IF(K16="","",(IF(K16=0,K16,K16)))</f>
      </c>
      <c r="X86" s="160">
        <f aca="true" t="shared" si="90" ref="X86:X94">IF(K16="","",(IF(K16=0,W86-$W$120,W86-$W$120)))</f>
      </c>
      <c r="Y86" s="160">
        <f aca="true" t="shared" si="91" ref="Y86:Y94">IF(K16="","",(IF(K16=0,X86^2,X86^2)))</f>
      </c>
      <c r="Z86" s="161">
        <f aca="true" t="shared" si="92" ref="Z86:Z94">IF(K16="","",(IF(K16=0,U86*X86,U86*X86)))</f>
      </c>
      <c r="AB86" s="158">
        <f aca="true" t="shared" si="93" ref="AB86:AB94">IF(K16="","",(IF(K16=0,C16,C16)))</f>
      </c>
      <c r="AC86" s="160">
        <f aca="true" t="shared" si="94" ref="AC86:AC94">IF(K16="","",(IF(K16=0,K16,K16)))</f>
      </c>
      <c r="AD86" s="162">
        <f aca="true" t="shared" si="95" ref="AD86:AD94">IF(K16="","",(IF(K16=0,$U$127*AB86+$U$128,$U$127*AB86+$U$128)))</f>
      </c>
      <c r="AE86" s="162">
        <f aca="true" t="shared" si="96" ref="AE86:AE94">IF(K16="","",(IF(K16=0,AC86-AD86,AC86-AD86)))</f>
      </c>
      <c r="AF86" s="163">
        <f aca="true" t="shared" si="97" ref="AF86:AF94">IF(K16="","",(IF(K16=0,AE86^2,AE86^2)))</f>
      </c>
    </row>
    <row r="87" spans="20:32" ht="15" customHeight="1">
      <c r="T87" s="158">
        <f t="shared" si="86"/>
      </c>
      <c r="U87" s="159">
        <f t="shared" si="87"/>
      </c>
      <c r="V87" s="160">
        <f t="shared" si="88"/>
      </c>
      <c r="W87" s="160">
        <f t="shared" si="89"/>
      </c>
      <c r="X87" s="160">
        <f t="shared" si="90"/>
      </c>
      <c r="Y87" s="160">
        <f t="shared" si="91"/>
      </c>
      <c r="Z87" s="161">
        <f t="shared" si="92"/>
      </c>
      <c r="AB87" s="158">
        <f t="shared" si="93"/>
      </c>
      <c r="AC87" s="160">
        <f t="shared" si="94"/>
      </c>
      <c r="AD87" s="162">
        <f t="shared" si="95"/>
      </c>
      <c r="AE87" s="162">
        <f t="shared" si="96"/>
      </c>
      <c r="AF87" s="163">
        <f t="shared" si="97"/>
      </c>
    </row>
    <row r="88" spans="20:32" ht="15" customHeight="1">
      <c r="T88" s="158">
        <f t="shared" si="86"/>
      </c>
      <c r="U88" s="159">
        <f t="shared" si="87"/>
      </c>
      <c r="V88" s="160">
        <f t="shared" si="88"/>
      </c>
      <c r="W88" s="160">
        <f t="shared" si="89"/>
      </c>
      <c r="X88" s="160">
        <f t="shared" si="90"/>
      </c>
      <c r="Y88" s="160">
        <f t="shared" si="91"/>
      </c>
      <c r="Z88" s="161">
        <f t="shared" si="92"/>
      </c>
      <c r="AB88" s="158">
        <f t="shared" si="93"/>
      </c>
      <c r="AC88" s="160">
        <f t="shared" si="94"/>
      </c>
      <c r="AD88" s="162">
        <f t="shared" si="95"/>
      </c>
      <c r="AE88" s="162">
        <f t="shared" si="96"/>
      </c>
      <c r="AF88" s="163">
        <f t="shared" si="97"/>
      </c>
    </row>
    <row r="89" spans="20:32" ht="15" customHeight="1">
      <c r="T89" s="158">
        <f t="shared" si="86"/>
      </c>
      <c r="U89" s="159">
        <f t="shared" si="87"/>
      </c>
      <c r="V89" s="160">
        <f t="shared" si="88"/>
      </c>
      <c r="W89" s="160">
        <f t="shared" si="89"/>
      </c>
      <c r="X89" s="160">
        <f t="shared" si="90"/>
      </c>
      <c r="Y89" s="160">
        <f t="shared" si="91"/>
      </c>
      <c r="Z89" s="161">
        <f t="shared" si="92"/>
      </c>
      <c r="AB89" s="158">
        <f t="shared" si="93"/>
      </c>
      <c r="AC89" s="160">
        <f t="shared" si="94"/>
      </c>
      <c r="AD89" s="162">
        <f t="shared" si="95"/>
      </c>
      <c r="AE89" s="162">
        <f t="shared" si="96"/>
      </c>
      <c r="AF89" s="163">
        <f t="shared" si="97"/>
      </c>
    </row>
    <row r="90" spans="20:32" ht="15" customHeight="1">
      <c r="T90" s="158">
        <f t="shared" si="86"/>
      </c>
      <c r="U90" s="159">
        <f t="shared" si="87"/>
      </c>
      <c r="V90" s="160">
        <f t="shared" si="88"/>
      </c>
      <c r="W90" s="160">
        <f t="shared" si="89"/>
      </c>
      <c r="X90" s="160">
        <f t="shared" si="90"/>
      </c>
      <c r="Y90" s="160">
        <f t="shared" si="91"/>
      </c>
      <c r="Z90" s="161">
        <f t="shared" si="92"/>
      </c>
      <c r="AB90" s="158">
        <f t="shared" si="93"/>
      </c>
      <c r="AC90" s="160">
        <f t="shared" si="94"/>
      </c>
      <c r="AD90" s="162">
        <f t="shared" si="95"/>
      </c>
      <c r="AE90" s="162">
        <f t="shared" si="96"/>
      </c>
      <c r="AF90" s="163">
        <f t="shared" si="97"/>
      </c>
    </row>
    <row r="91" spans="20:32" ht="15" customHeight="1">
      <c r="T91" s="158">
        <f t="shared" si="86"/>
      </c>
      <c r="U91" s="159">
        <f t="shared" si="87"/>
      </c>
      <c r="V91" s="160">
        <f t="shared" si="88"/>
      </c>
      <c r="W91" s="160">
        <f t="shared" si="89"/>
      </c>
      <c r="X91" s="160">
        <f t="shared" si="90"/>
      </c>
      <c r="Y91" s="160">
        <f t="shared" si="91"/>
      </c>
      <c r="Z91" s="161">
        <f t="shared" si="92"/>
      </c>
      <c r="AB91" s="158">
        <f t="shared" si="93"/>
      </c>
      <c r="AC91" s="160">
        <f t="shared" si="94"/>
      </c>
      <c r="AD91" s="162">
        <f t="shared" si="95"/>
      </c>
      <c r="AE91" s="162">
        <f t="shared" si="96"/>
      </c>
      <c r="AF91" s="163">
        <f t="shared" si="97"/>
      </c>
    </row>
    <row r="92" spans="20:32" ht="15" customHeight="1">
      <c r="T92" s="158">
        <f t="shared" si="86"/>
      </c>
      <c r="U92" s="159">
        <f t="shared" si="87"/>
      </c>
      <c r="V92" s="160">
        <f t="shared" si="88"/>
      </c>
      <c r="W92" s="160">
        <f t="shared" si="89"/>
      </c>
      <c r="X92" s="160">
        <f t="shared" si="90"/>
      </c>
      <c r="Y92" s="160">
        <f t="shared" si="91"/>
      </c>
      <c r="Z92" s="161">
        <f t="shared" si="92"/>
      </c>
      <c r="AB92" s="158">
        <f t="shared" si="93"/>
      </c>
      <c r="AC92" s="160">
        <f t="shared" si="94"/>
      </c>
      <c r="AD92" s="162">
        <f t="shared" si="95"/>
      </c>
      <c r="AE92" s="162">
        <f t="shared" si="96"/>
      </c>
      <c r="AF92" s="163">
        <f t="shared" si="97"/>
      </c>
    </row>
    <row r="93" spans="20:32" ht="15" customHeight="1">
      <c r="T93" s="158">
        <f t="shared" si="86"/>
      </c>
      <c r="U93" s="159">
        <f t="shared" si="87"/>
      </c>
      <c r="V93" s="160">
        <f t="shared" si="88"/>
      </c>
      <c r="W93" s="160">
        <f t="shared" si="89"/>
      </c>
      <c r="X93" s="160">
        <f t="shared" si="90"/>
      </c>
      <c r="Y93" s="160">
        <f t="shared" si="91"/>
      </c>
      <c r="Z93" s="161">
        <f t="shared" si="92"/>
      </c>
      <c r="AB93" s="158">
        <f t="shared" si="93"/>
      </c>
      <c r="AC93" s="160">
        <f t="shared" si="94"/>
      </c>
      <c r="AD93" s="162">
        <f t="shared" si="95"/>
      </c>
      <c r="AE93" s="162">
        <f t="shared" si="96"/>
      </c>
      <c r="AF93" s="163">
        <f t="shared" si="97"/>
      </c>
    </row>
    <row r="94" spans="20:32" ht="15" customHeight="1" thickBot="1">
      <c r="T94" s="169">
        <f t="shared" si="86"/>
      </c>
      <c r="U94" s="190">
        <f t="shared" si="87"/>
      </c>
      <c r="V94" s="170">
        <f t="shared" si="88"/>
      </c>
      <c r="W94" s="170">
        <f t="shared" si="89"/>
      </c>
      <c r="X94" s="170">
        <f t="shared" si="90"/>
      </c>
      <c r="Y94" s="170">
        <f t="shared" si="91"/>
      </c>
      <c r="Z94" s="191">
        <f t="shared" si="92"/>
      </c>
      <c r="AB94" s="169">
        <f t="shared" si="93"/>
      </c>
      <c r="AC94" s="170">
        <f t="shared" si="94"/>
      </c>
      <c r="AD94" s="171">
        <f t="shared" si="95"/>
      </c>
      <c r="AE94" s="171">
        <f t="shared" si="96"/>
      </c>
      <c r="AF94" s="172">
        <f t="shared" si="97"/>
      </c>
    </row>
    <row r="95" spans="19:32" ht="15" customHeight="1">
      <c r="S95" s="12">
        <v>9</v>
      </c>
      <c r="T95" s="158">
        <f>IF(L15="","",(IF(L15=0,C15,C15)))</f>
      </c>
      <c r="U95" s="159">
        <f>IF(L15="","",IF(L15=0,T95-$T$120,T95-$T$120))</f>
      </c>
      <c r="V95" s="160">
        <f>IF(L15="","",(IF(L15=0,U95^2,U95^2)))</f>
      </c>
      <c r="W95" s="160">
        <f>IF(L15="","",(IF(L15=0,L15,L15)))</f>
      </c>
      <c r="X95" s="160">
        <f>IF(L15="","",(IF(L15=0,W95-$W$120,W95-$W$120)))</f>
      </c>
      <c r="Y95" s="160">
        <f>IF(L15="","",(IF(L15=0,X95^2,X95^2)))</f>
      </c>
      <c r="Z95" s="161">
        <f>IF(L15="","",(IF(L15=0,U95*X95,U95*X95)))</f>
      </c>
      <c r="AA95" s="70" t="s">
        <v>95</v>
      </c>
      <c r="AB95" s="158">
        <f>IF(L15="","",(IF(L15=0,C15,C15)))</f>
      </c>
      <c r="AC95" s="160">
        <f>IF(L15="","",(IF(L15=0,L15,L15)))</f>
      </c>
      <c r="AD95" s="162">
        <f>IF(L15="","",(IF(L15=0,$U$127*AB95+$U$128,$U$127*AB95+$U$128)))</f>
      </c>
      <c r="AE95" s="162">
        <f>IF(L15="","",(IF(L15=0,AC95-AD95,AC95-AD95)))</f>
      </c>
      <c r="AF95" s="163">
        <f>IF(L15="","",(IF(L15=0,AE95^2,AE95^2)))</f>
      </c>
    </row>
    <row r="96" spans="19:32" ht="15" customHeight="1">
      <c r="S96" s="12" t="s">
        <v>78</v>
      </c>
      <c r="T96" s="158">
        <f aca="true" t="shared" si="98" ref="T96:T104">IF(L16="","",(IF(L16=0,C16,C16)))</f>
      </c>
      <c r="U96" s="159">
        <f aca="true" t="shared" si="99" ref="U96:U104">IF(L16="","",IF(L16=0,T96-$T$120,T96-$T$120))</f>
      </c>
      <c r="V96" s="160">
        <f aca="true" t="shared" si="100" ref="V96:V104">IF(L16="","",(IF(L16=0,U96^2,U96^2)))</f>
      </c>
      <c r="W96" s="160">
        <f aca="true" t="shared" si="101" ref="W96:W104">IF(L16="","",(IF(L16=0,L16,L16)))</f>
      </c>
      <c r="X96" s="160">
        <f aca="true" t="shared" si="102" ref="X96:X104">IF(L16="","",(IF(L16=0,W96-$W$120,W96-$W$120)))</f>
      </c>
      <c r="Y96" s="160">
        <f aca="true" t="shared" si="103" ref="Y96:Y104">IF(L16="","",(IF(L16=0,X96^2,X96^2)))</f>
      </c>
      <c r="Z96" s="161">
        <f aca="true" t="shared" si="104" ref="Z96:Z104">IF(L16="","",(IF(L16=0,U96*X96,U96*X96)))</f>
      </c>
      <c r="AB96" s="158">
        <f aca="true" t="shared" si="105" ref="AB96:AB104">IF(L16="","",(IF(L16=0,C16,C16)))</f>
      </c>
      <c r="AC96" s="160">
        <f aca="true" t="shared" si="106" ref="AC96:AC104">IF(L16="","",(IF(L16=0,L16,L16)))</f>
      </c>
      <c r="AD96" s="162">
        <f aca="true" t="shared" si="107" ref="AD96:AD104">IF(L16="","",(IF(L16=0,$U$127*AB96+$U$128,$U$127*AB96+$U$128)))</f>
      </c>
      <c r="AE96" s="162">
        <f aca="true" t="shared" si="108" ref="AE96:AE104">IF(L16="","",(IF(L16=0,AC96-AD96,AC96-AD96)))</f>
      </c>
      <c r="AF96" s="163">
        <f aca="true" t="shared" si="109" ref="AF96:AF104">IF(L16="","",(IF(L16=0,AE96^2,AE96^2)))</f>
      </c>
    </row>
    <row r="97" spans="20:32" ht="15" customHeight="1">
      <c r="T97" s="158">
        <f t="shared" si="98"/>
      </c>
      <c r="U97" s="159">
        <f t="shared" si="99"/>
      </c>
      <c r="V97" s="160">
        <f t="shared" si="100"/>
      </c>
      <c r="W97" s="160">
        <f t="shared" si="101"/>
      </c>
      <c r="X97" s="160">
        <f t="shared" si="102"/>
      </c>
      <c r="Y97" s="160">
        <f t="shared" si="103"/>
      </c>
      <c r="Z97" s="161">
        <f t="shared" si="104"/>
      </c>
      <c r="AB97" s="158">
        <f t="shared" si="105"/>
      </c>
      <c r="AC97" s="160">
        <f t="shared" si="106"/>
      </c>
      <c r="AD97" s="162">
        <f t="shared" si="107"/>
      </c>
      <c r="AE97" s="162">
        <f t="shared" si="108"/>
      </c>
      <c r="AF97" s="163">
        <f t="shared" si="109"/>
      </c>
    </row>
    <row r="98" spans="20:32" ht="15" customHeight="1">
      <c r="T98" s="158">
        <f t="shared" si="98"/>
      </c>
      <c r="U98" s="159">
        <f t="shared" si="99"/>
      </c>
      <c r="V98" s="160">
        <f t="shared" si="100"/>
      </c>
      <c r="W98" s="160">
        <f t="shared" si="101"/>
      </c>
      <c r="X98" s="160">
        <f t="shared" si="102"/>
      </c>
      <c r="Y98" s="160">
        <f t="shared" si="103"/>
      </c>
      <c r="Z98" s="161">
        <f t="shared" si="104"/>
      </c>
      <c r="AB98" s="158">
        <f t="shared" si="105"/>
      </c>
      <c r="AC98" s="160">
        <f t="shared" si="106"/>
      </c>
      <c r="AD98" s="162">
        <f t="shared" si="107"/>
      </c>
      <c r="AE98" s="162">
        <f t="shared" si="108"/>
      </c>
      <c r="AF98" s="163">
        <f t="shared" si="109"/>
      </c>
    </row>
    <row r="99" spans="20:32" ht="15" customHeight="1">
      <c r="T99" s="158">
        <f t="shared" si="98"/>
      </c>
      <c r="U99" s="159">
        <f t="shared" si="99"/>
      </c>
      <c r="V99" s="160">
        <f t="shared" si="100"/>
      </c>
      <c r="W99" s="160">
        <f t="shared" si="101"/>
      </c>
      <c r="X99" s="160">
        <f t="shared" si="102"/>
      </c>
      <c r="Y99" s="160">
        <f t="shared" si="103"/>
      </c>
      <c r="Z99" s="161">
        <f t="shared" si="104"/>
      </c>
      <c r="AB99" s="158">
        <f t="shared" si="105"/>
      </c>
      <c r="AC99" s="160">
        <f t="shared" si="106"/>
      </c>
      <c r="AD99" s="162">
        <f t="shared" si="107"/>
      </c>
      <c r="AE99" s="162">
        <f t="shared" si="108"/>
      </c>
      <c r="AF99" s="163">
        <f t="shared" si="109"/>
      </c>
    </row>
    <row r="100" spans="20:32" ht="15" customHeight="1">
      <c r="T100" s="158">
        <f t="shared" si="98"/>
      </c>
      <c r="U100" s="159">
        <f t="shared" si="99"/>
      </c>
      <c r="V100" s="160">
        <f t="shared" si="100"/>
      </c>
      <c r="W100" s="160">
        <f t="shared" si="101"/>
      </c>
      <c r="X100" s="160">
        <f t="shared" si="102"/>
      </c>
      <c r="Y100" s="160">
        <f t="shared" si="103"/>
      </c>
      <c r="Z100" s="161">
        <f t="shared" si="104"/>
      </c>
      <c r="AB100" s="158">
        <f t="shared" si="105"/>
      </c>
      <c r="AC100" s="160">
        <f t="shared" si="106"/>
      </c>
      <c r="AD100" s="162">
        <f t="shared" si="107"/>
      </c>
      <c r="AE100" s="162">
        <f t="shared" si="108"/>
      </c>
      <c r="AF100" s="163">
        <f t="shared" si="109"/>
      </c>
    </row>
    <row r="101" spans="20:32" ht="15" customHeight="1">
      <c r="T101" s="158">
        <f t="shared" si="98"/>
      </c>
      <c r="U101" s="159">
        <f t="shared" si="99"/>
      </c>
      <c r="V101" s="160">
        <f t="shared" si="100"/>
      </c>
      <c r="W101" s="160">
        <f t="shared" si="101"/>
      </c>
      <c r="X101" s="160">
        <f t="shared" si="102"/>
      </c>
      <c r="Y101" s="160">
        <f t="shared" si="103"/>
      </c>
      <c r="Z101" s="161">
        <f t="shared" si="104"/>
      </c>
      <c r="AB101" s="158">
        <f t="shared" si="105"/>
      </c>
      <c r="AC101" s="160">
        <f t="shared" si="106"/>
      </c>
      <c r="AD101" s="162">
        <f t="shared" si="107"/>
      </c>
      <c r="AE101" s="162">
        <f t="shared" si="108"/>
      </c>
      <c r="AF101" s="163">
        <f t="shared" si="109"/>
      </c>
    </row>
    <row r="102" spans="20:32" ht="15" customHeight="1">
      <c r="T102" s="158">
        <f t="shared" si="98"/>
      </c>
      <c r="U102" s="159">
        <f t="shared" si="99"/>
      </c>
      <c r="V102" s="160">
        <f t="shared" si="100"/>
      </c>
      <c r="W102" s="160">
        <f t="shared" si="101"/>
      </c>
      <c r="X102" s="160">
        <f t="shared" si="102"/>
      </c>
      <c r="Y102" s="160">
        <f t="shared" si="103"/>
      </c>
      <c r="Z102" s="161">
        <f t="shared" si="104"/>
      </c>
      <c r="AB102" s="158">
        <f t="shared" si="105"/>
      </c>
      <c r="AC102" s="160">
        <f t="shared" si="106"/>
      </c>
      <c r="AD102" s="162">
        <f t="shared" si="107"/>
      </c>
      <c r="AE102" s="162">
        <f t="shared" si="108"/>
      </c>
      <c r="AF102" s="163">
        <f t="shared" si="109"/>
      </c>
    </row>
    <row r="103" spans="20:32" ht="15" customHeight="1">
      <c r="T103" s="158">
        <f t="shared" si="98"/>
      </c>
      <c r="U103" s="159">
        <f t="shared" si="99"/>
      </c>
      <c r="V103" s="160">
        <f t="shared" si="100"/>
      </c>
      <c r="W103" s="160">
        <f t="shared" si="101"/>
      </c>
      <c r="X103" s="160">
        <f t="shared" si="102"/>
      </c>
      <c r="Y103" s="160">
        <f t="shared" si="103"/>
      </c>
      <c r="Z103" s="161">
        <f t="shared" si="104"/>
      </c>
      <c r="AB103" s="158">
        <f t="shared" si="105"/>
      </c>
      <c r="AC103" s="160">
        <f t="shared" si="106"/>
      </c>
      <c r="AD103" s="162">
        <f t="shared" si="107"/>
      </c>
      <c r="AE103" s="162">
        <f t="shared" si="108"/>
      </c>
      <c r="AF103" s="163">
        <f t="shared" si="109"/>
      </c>
    </row>
    <row r="104" spans="20:32" ht="15" customHeight="1" thickBot="1">
      <c r="T104" s="169">
        <f t="shared" si="98"/>
      </c>
      <c r="U104" s="190">
        <f t="shared" si="99"/>
      </c>
      <c r="V104" s="170">
        <f t="shared" si="100"/>
      </c>
      <c r="W104" s="170">
        <f t="shared" si="101"/>
      </c>
      <c r="X104" s="170">
        <f t="shared" si="102"/>
      </c>
      <c r="Y104" s="170">
        <f t="shared" si="103"/>
      </c>
      <c r="Z104" s="191">
        <f t="shared" si="104"/>
      </c>
      <c r="AB104" s="169">
        <f t="shared" si="105"/>
      </c>
      <c r="AC104" s="170">
        <f t="shared" si="106"/>
      </c>
      <c r="AD104" s="171">
        <f t="shared" si="107"/>
      </c>
      <c r="AE104" s="171">
        <f t="shared" si="108"/>
      </c>
      <c r="AF104" s="172">
        <f t="shared" si="109"/>
      </c>
    </row>
    <row r="105" spans="19:32" ht="15" customHeight="1">
      <c r="S105" s="12">
        <v>10</v>
      </c>
      <c r="T105" s="158">
        <f>IF(M15="","",(IF(M15=0,C15,C15)))</f>
      </c>
      <c r="U105" s="159">
        <f>IF(M15="","",IF(M15=0,T105-$T$120,T105-$T$120))</f>
      </c>
      <c r="V105" s="160">
        <f>IF(M15="","",(IF(M15=0,U105^2,U105^2)))</f>
      </c>
      <c r="W105" s="160">
        <f>IF(M15="","",(IF(M15=0,M15,M15)))</f>
      </c>
      <c r="X105" s="160">
        <f>IF(M15="","",(IF(M15=0,W105-$W$120,W105-$W$120)))</f>
      </c>
      <c r="Y105" s="160">
        <f>IF(M15="","",(IF(M15=0,X105^2,X105^2)))</f>
      </c>
      <c r="Z105" s="161">
        <f>IF(M15="","",(IF(M15=0,U105*X105,U105*X105)))</f>
      </c>
      <c r="AA105" s="70" t="s">
        <v>96</v>
      </c>
      <c r="AB105" s="158">
        <f>IF(M15="","",(IF(M15=0,C15,C15)))</f>
      </c>
      <c r="AC105" s="160">
        <f>IF(M15="","",(IF(M15=0,M15,M15)))</f>
      </c>
      <c r="AD105" s="162">
        <f>IF(M15="","",(IF(M15=0,$U$127*AB105+$U$128,$U$127*AB105+$U$128)))</f>
      </c>
      <c r="AE105" s="162">
        <f>IF(M15="","",(IF(M15=0,AC105-AD105,AC105-AD105)))</f>
      </c>
      <c r="AF105" s="163">
        <f>IF(M15="","",(IF(M15=0,AE105^2,AE105^2)))</f>
      </c>
    </row>
    <row r="106" spans="19:32" ht="15" customHeight="1">
      <c r="S106" s="12" t="s">
        <v>86</v>
      </c>
      <c r="T106" s="158">
        <f aca="true" t="shared" si="110" ref="T106:T114">IF(M16="","",(IF(M16=0,C16,C16)))</f>
      </c>
      <c r="U106" s="159">
        <f aca="true" t="shared" si="111" ref="U106:U114">IF(M16="","",IF(M16=0,T106-$T$120,T106-$T$120))</f>
      </c>
      <c r="V106" s="160">
        <f aca="true" t="shared" si="112" ref="V106:V114">IF(M16="","",(IF(M16=0,U106^2,U106^2)))</f>
      </c>
      <c r="W106" s="160">
        <f aca="true" t="shared" si="113" ref="W106:W114">IF(M16="","",(IF(M16=0,M16,M16)))</f>
      </c>
      <c r="X106" s="160">
        <f aca="true" t="shared" si="114" ref="X106:X114">IF(M16="","",(IF(M16=0,W106-$W$120,W106-$W$120)))</f>
      </c>
      <c r="Y106" s="160">
        <f aca="true" t="shared" si="115" ref="Y106:Y114">IF(M16="","",(IF(M16=0,X106^2,X106^2)))</f>
      </c>
      <c r="Z106" s="161">
        <f aca="true" t="shared" si="116" ref="Z106:Z114">IF(M16="","",(IF(M16=0,U106*X106,U106*X106)))</f>
      </c>
      <c r="AB106" s="158">
        <f aca="true" t="shared" si="117" ref="AB106:AB114">IF(M16="","",(IF(M16=0,C16,C16)))</f>
      </c>
      <c r="AC106" s="160">
        <f aca="true" t="shared" si="118" ref="AC106:AC114">IF(M16="","",(IF(M16=0,M16,M16)))</f>
      </c>
      <c r="AD106" s="162">
        <f aca="true" t="shared" si="119" ref="AD106:AD114">IF(M16="","",(IF(M16=0,$U$127*AB106+$U$128,$U$127*AB106+$U$128)))</f>
      </c>
      <c r="AE106" s="162">
        <f aca="true" t="shared" si="120" ref="AE106:AE114">IF(M16="","",(IF(M16=0,AC106-AD106,AC106-AD106)))</f>
      </c>
      <c r="AF106" s="163">
        <f aca="true" t="shared" si="121" ref="AF106:AF114">IF(M16="","",(IF(M16=0,AE106^2,AE106^2)))</f>
      </c>
    </row>
    <row r="107" spans="20:32" ht="15" customHeight="1">
      <c r="T107" s="158">
        <f t="shared" si="110"/>
      </c>
      <c r="U107" s="159">
        <f t="shared" si="111"/>
      </c>
      <c r="V107" s="160">
        <f t="shared" si="112"/>
      </c>
      <c r="W107" s="160">
        <f t="shared" si="113"/>
      </c>
      <c r="X107" s="160">
        <f t="shared" si="114"/>
      </c>
      <c r="Y107" s="160">
        <f t="shared" si="115"/>
      </c>
      <c r="Z107" s="161">
        <f t="shared" si="116"/>
      </c>
      <c r="AB107" s="158">
        <f t="shared" si="117"/>
      </c>
      <c r="AC107" s="160">
        <f t="shared" si="118"/>
      </c>
      <c r="AD107" s="162">
        <f t="shared" si="119"/>
      </c>
      <c r="AE107" s="162">
        <f t="shared" si="120"/>
      </c>
      <c r="AF107" s="163">
        <f t="shared" si="121"/>
      </c>
    </row>
    <row r="108" spans="20:32" ht="15" customHeight="1">
      <c r="T108" s="158">
        <f t="shared" si="110"/>
      </c>
      <c r="U108" s="159">
        <f t="shared" si="111"/>
      </c>
      <c r="V108" s="160">
        <f t="shared" si="112"/>
      </c>
      <c r="W108" s="160">
        <f t="shared" si="113"/>
      </c>
      <c r="X108" s="160">
        <f t="shared" si="114"/>
      </c>
      <c r="Y108" s="160">
        <f t="shared" si="115"/>
      </c>
      <c r="Z108" s="161">
        <f t="shared" si="116"/>
      </c>
      <c r="AB108" s="158">
        <f t="shared" si="117"/>
      </c>
      <c r="AC108" s="160">
        <f t="shared" si="118"/>
      </c>
      <c r="AD108" s="162">
        <f t="shared" si="119"/>
      </c>
      <c r="AE108" s="162">
        <f t="shared" si="120"/>
      </c>
      <c r="AF108" s="163">
        <f t="shared" si="121"/>
      </c>
    </row>
    <row r="109" spans="20:32" ht="15" customHeight="1">
      <c r="T109" s="158">
        <f t="shared" si="110"/>
      </c>
      <c r="U109" s="159">
        <f t="shared" si="111"/>
      </c>
      <c r="V109" s="160">
        <f t="shared" si="112"/>
      </c>
      <c r="W109" s="160">
        <f t="shared" si="113"/>
      </c>
      <c r="X109" s="160">
        <f t="shared" si="114"/>
      </c>
      <c r="Y109" s="160">
        <f t="shared" si="115"/>
      </c>
      <c r="Z109" s="161">
        <f t="shared" si="116"/>
      </c>
      <c r="AB109" s="158">
        <f t="shared" si="117"/>
      </c>
      <c r="AC109" s="160">
        <f t="shared" si="118"/>
      </c>
      <c r="AD109" s="162">
        <f t="shared" si="119"/>
      </c>
      <c r="AE109" s="162">
        <f t="shared" si="120"/>
      </c>
      <c r="AF109" s="163">
        <f t="shared" si="121"/>
      </c>
    </row>
    <row r="110" spans="20:32" ht="15" customHeight="1">
      <c r="T110" s="158">
        <f t="shared" si="110"/>
      </c>
      <c r="U110" s="159">
        <f t="shared" si="111"/>
      </c>
      <c r="V110" s="160">
        <f t="shared" si="112"/>
      </c>
      <c r="W110" s="160">
        <f t="shared" si="113"/>
      </c>
      <c r="X110" s="160">
        <f t="shared" si="114"/>
      </c>
      <c r="Y110" s="160">
        <f t="shared" si="115"/>
      </c>
      <c r="Z110" s="161">
        <f t="shared" si="116"/>
      </c>
      <c r="AB110" s="158">
        <f t="shared" si="117"/>
      </c>
      <c r="AC110" s="160">
        <f t="shared" si="118"/>
      </c>
      <c r="AD110" s="162">
        <f t="shared" si="119"/>
      </c>
      <c r="AE110" s="162">
        <f t="shared" si="120"/>
      </c>
      <c r="AF110" s="163">
        <f t="shared" si="121"/>
      </c>
    </row>
    <row r="111" spans="20:32" ht="15" customHeight="1">
      <c r="T111" s="158">
        <f t="shared" si="110"/>
      </c>
      <c r="U111" s="159">
        <f t="shared" si="111"/>
      </c>
      <c r="V111" s="160">
        <f t="shared" si="112"/>
      </c>
      <c r="W111" s="160">
        <f t="shared" si="113"/>
      </c>
      <c r="X111" s="160">
        <f t="shared" si="114"/>
      </c>
      <c r="Y111" s="160">
        <f t="shared" si="115"/>
      </c>
      <c r="Z111" s="161">
        <f t="shared" si="116"/>
      </c>
      <c r="AB111" s="158">
        <f t="shared" si="117"/>
      </c>
      <c r="AC111" s="160">
        <f t="shared" si="118"/>
      </c>
      <c r="AD111" s="162">
        <f t="shared" si="119"/>
      </c>
      <c r="AE111" s="162">
        <f t="shared" si="120"/>
      </c>
      <c r="AF111" s="163">
        <f t="shared" si="121"/>
      </c>
    </row>
    <row r="112" spans="20:32" ht="15" customHeight="1">
      <c r="T112" s="158">
        <f t="shared" si="110"/>
      </c>
      <c r="U112" s="159">
        <f t="shared" si="111"/>
      </c>
      <c r="V112" s="160">
        <f t="shared" si="112"/>
      </c>
      <c r="W112" s="160">
        <f t="shared" si="113"/>
      </c>
      <c r="X112" s="160">
        <f t="shared" si="114"/>
      </c>
      <c r="Y112" s="160">
        <f t="shared" si="115"/>
      </c>
      <c r="Z112" s="161">
        <f t="shared" si="116"/>
      </c>
      <c r="AB112" s="158">
        <f t="shared" si="117"/>
      </c>
      <c r="AC112" s="160">
        <f t="shared" si="118"/>
      </c>
      <c r="AD112" s="162">
        <f t="shared" si="119"/>
      </c>
      <c r="AE112" s="162">
        <f t="shared" si="120"/>
      </c>
      <c r="AF112" s="163">
        <f t="shared" si="121"/>
      </c>
    </row>
    <row r="113" spans="20:32" ht="15" customHeight="1">
      <c r="T113" s="158">
        <f t="shared" si="110"/>
      </c>
      <c r="U113" s="159">
        <f t="shared" si="111"/>
      </c>
      <c r="V113" s="160">
        <f t="shared" si="112"/>
      </c>
      <c r="W113" s="160">
        <f t="shared" si="113"/>
      </c>
      <c r="X113" s="160">
        <f t="shared" si="114"/>
      </c>
      <c r="Y113" s="160">
        <f t="shared" si="115"/>
      </c>
      <c r="Z113" s="161">
        <f t="shared" si="116"/>
      </c>
      <c r="AB113" s="158">
        <f t="shared" si="117"/>
      </c>
      <c r="AC113" s="160">
        <f t="shared" si="118"/>
      </c>
      <c r="AD113" s="162">
        <f t="shared" si="119"/>
      </c>
      <c r="AE113" s="162">
        <f t="shared" si="120"/>
      </c>
      <c r="AF113" s="163">
        <f t="shared" si="121"/>
      </c>
    </row>
    <row r="114" spans="20:32" ht="15" customHeight="1" thickBot="1">
      <c r="T114" s="169">
        <f t="shared" si="110"/>
      </c>
      <c r="U114" s="190">
        <f t="shared" si="111"/>
      </c>
      <c r="V114" s="170">
        <f t="shared" si="112"/>
      </c>
      <c r="W114" s="170">
        <f t="shared" si="113"/>
      </c>
      <c r="X114" s="170">
        <f t="shared" si="114"/>
      </c>
      <c r="Y114" s="170">
        <f t="shared" si="115"/>
      </c>
      <c r="Z114" s="191">
        <f t="shared" si="116"/>
      </c>
      <c r="AB114" s="169">
        <f t="shared" si="117"/>
      </c>
      <c r="AC114" s="170">
        <f t="shared" si="118"/>
      </c>
      <c r="AD114" s="171">
        <f t="shared" si="119"/>
      </c>
      <c r="AE114" s="171">
        <f t="shared" si="120"/>
      </c>
      <c r="AF114" s="172">
        <f t="shared" si="121"/>
      </c>
    </row>
    <row r="115" spans="20:30" ht="15" customHeight="1">
      <c r="T115" s="157"/>
      <c r="AC115" s="17"/>
      <c r="AD115" s="17"/>
    </row>
    <row r="116" spans="20:30" ht="15" customHeight="1">
      <c r="T116" s="157"/>
      <c r="AC116" s="17"/>
      <c r="AD116" s="17"/>
    </row>
    <row r="117" spans="4:30" ht="15" customHeight="1" thickBot="1">
      <c r="D117" s="17"/>
      <c r="E117" s="17"/>
      <c r="F117" s="17"/>
      <c r="G117" s="17"/>
      <c r="H117" s="17"/>
      <c r="I117" s="17"/>
      <c r="J117" s="17"/>
      <c r="AC117" s="17"/>
      <c r="AD117" s="17"/>
    </row>
    <row r="118" spans="3:32" ht="13.5" thickTop="1">
      <c r="C118" s="17"/>
      <c r="D118" s="23"/>
      <c r="E118" s="23"/>
      <c r="F118" s="23"/>
      <c r="G118" s="23"/>
      <c r="H118" s="23"/>
      <c r="I118" s="23"/>
      <c r="J118" s="17"/>
      <c r="S118" s="230" t="s">
        <v>57</v>
      </c>
      <c r="T118" s="231">
        <f>COUNTIF(T15:T114,"&gt;=0")</f>
        <v>0</v>
      </c>
      <c r="U118" s="231"/>
      <c r="V118" s="231"/>
      <c r="W118" s="231"/>
      <c r="X118" s="231"/>
      <c r="Y118" s="231"/>
      <c r="Z118" s="232"/>
      <c r="AB118" s="221"/>
      <c r="AC118" s="233"/>
      <c r="AD118" s="233"/>
      <c r="AE118" s="233"/>
      <c r="AF118" s="222"/>
    </row>
    <row r="119" spans="3:32" ht="12.75">
      <c r="C119" s="17"/>
      <c r="D119" s="23"/>
      <c r="E119" s="23"/>
      <c r="F119" s="23"/>
      <c r="G119" s="23"/>
      <c r="H119" s="23"/>
      <c r="I119" s="23"/>
      <c r="J119" s="17"/>
      <c r="S119" s="234" t="s">
        <v>79</v>
      </c>
      <c r="T119" s="235">
        <f aca="true" t="shared" si="122" ref="T119:Z119">SUM(T15:T114)</f>
        <v>0</v>
      </c>
      <c r="U119" s="235">
        <f t="shared" si="122"/>
        <v>0</v>
      </c>
      <c r="V119" s="235">
        <f t="shared" si="122"/>
        <v>0</v>
      </c>
      <c r="W119" s="235">
        <f>SUM(W15:W114)</f>
        <v>0</v>
      </c>
      <c r="X119" s="235">
        <f t="shared" si="122"/>
        <v>0</v>
      </c>
      <c r="Y119" s="235">
        <f t="shared" si="122"/>
        <v>0</v>
      </c>
      <c r="Z119" s="236">
        <f t="shared" si="122"/>
        <v>0</v>
      </c>
      <c r="AB119" s="224"/>
      <c r="AC119" s="208"/>
      <c r="AD119" s="208"/>
      <c r="AE119" s="208"/>
      <c r="AF119" s="213">
        <f>SUM(AF15:AF114)</f>
        <v>0</v>
      </c>
    </row>
    <row r="120" spans="3:32" ht="13.5" thickBot="1">
      <c r="C120" s="17"/>
      <c r="D120" s="23"/>
      <c r="E120" s="23"/>
      <c r="F120" s="23"/>
      <c r="G120" s="23"/>
      <c r="H120" s="23"/>
      <c r="I120" s="23"/>
      <c r="J120" s="17"/>
      <c r="S120" s="237" t="s">
        <v>59</v>
      </c>
      <c r="T120" s="238" t="e">
        <f>T119/T118</f>
        <v>#DIV/0!</v>
      </c>
      <c r="U120" s="238" t="e">
        <f>U119/T118</f>
        <v>#DIV/0!</v>
      </c>
      <c r="V120" s="238" t="e">
        <f>V119/T118</f>
        <v>#DIV/0!</v>
      </c>
      <c r="W120" s="238" t="e">
        <f>W119/T118</f>
        <v>#DIV/0!</v>
      </c>
      <c r="X120" s="238" t="e">
        <f>X119/T118</f>
        <v>#DIV/0!</v>
      </c>
      <c r="Y120" s="238" t="e">
        <f>Y119/T118</f>
        <v>#DIV/0!</v>
      </c>
      <c r="Z120" s="239" t="e">
        <f>Z119/T118</f>
        <v>#DIV/0!</v>
      </c>
      <c r="AB120" s="227"/>
      <c r="AC120" s="167"/>
      <c r="AD120" s="167"/>
      <c r="AE120" s="167"/>
      <c r="AF120" s="168"/>
    </row>
    <row r="121" spans="3:10" ht="12.75">
      <c r="C121" s="17"/>
      <c r="D121" s="23"/>
      <c r="E121" s="23"/>
      <c r="F121" s="23"/>
      <c r="G121" s="23"/>
      <c r="H121" s="23"/>
      <c r="I121" s="23"/>
      <c r="J121" s="17"/>
    </row>
    <row r="122" spans="3:10" ht="12.75">
      <c r="C122" s="17"/>
      <c r="D122" s="23"/>
      <c r="E122" s="23"/>
      <c r="F122" s="23"/>
      <c r="G122" s="23"/>
      <c r="H122" s="23"/>
      <c r="I122" s="23"/>
      <c r="J122" s="17"/>
    </row>
    <row r="123" spans="3:10" ht="12.75">
      <c r="C123" s="17"/>
      <c r="D123" s="23"/>
      <c r="E123" s="23"/>
      <c r="F123" s="23"/>
      <c r="G123" s="23"/>
      <c r="H123" s="23"/>
      <c r="I123" s="23"/>
      <c r="J123" s="17"/>
    </row>
    <row r="124" spans="3:21" ht="12.75">
      <c r="C124" s="17"/>
      <c r="D124" s="23"/>
      <c r="E124" s="23"/>
      <c r="F124" s="23"/>
      <c r="G124" s="23"/>
      <c r="H124" s="23"/>
      <c r="I124" s="23"/>
      <c r="J124" s="17"/>
      <c r="T124" s="12" t="s">
        <v>60</v>
      </c>
      <c r="U124" s="12" t="e">
        <f>V119/T118</f>
        <v>#DIV/0!</v>
      </c>
    </row>
    <row r="125" spans="3:21" ht="12.75">
      <c r="C125" s="17"/>
      <c r="D125" s="23"/>
      <c r="E125" s="23"/>
      <c r="F125" s="23"/>
      <c r="G125" s="23"/>
      <c r="H125" s="23"/>
      <c r="I125" s="23"/>
      <c r="J125" s="17"/>
      <c r="T125" s="12" t="s">
        <v>61</v>
      </c>
      <c r="U125" s="12" t="e">
        <f>Y119/T118</f>
        <v>#DIV/0!</v>
      </c>
    </row>
    <row r="126" spans="3:21" ht="12.75">
      <c r="C126" s="17"/>
      <c r="D126" s="23"/>
      <c r="E126" s="23"/>
      <c r="F126" s="23"/>
      <c r="G126" s="23"/>
      <c r="H126" s="23"/>
      <c r="I126" s="23"/>
      <c r="J126" s="17"/>
      <c r="T126" s="12" t="s">
        <v>62</v>
      </c>
      <c r="U126" s="12" t="e">
        <f>Z119/T118</f>
        <v>#DIV/0!</v>
      </c>
    </row>
    <row r="127" spans="3:21" ht="12.75">
      <c r="C127" s="17"/>
      <c r="D127" s="23"/>
      <c r="E127" s="23"/>
      <c r="F127" s="23"/>
      <c r="G127" s="23"/>
      <c r="H127" s="23"/>
      <c r="I127" s="23"/>
      <c r="J127" s="17"/>
      <c r="T127" s="12" t="s">
        <v>63</v>
      </c>
      <c r="U127" s="12" t="e">
        <f>U126/U124</f>
        <v>#DIV/0!</v>
      </c>
    </row>
    <row r="128" spans="3:21" ht="12.75">
      <c r="C128" s="17"/>
      <c r="D128" s="23"/>
      <c r="E128" s="23"/>
      <c r="F128" s="23"/>
      <c r="G128" s="23"/>
      <c r="H128" s="23"/>
      <c r="I128" s="23"/>
      <c r="J128" s="17"/>
      <c r="T128" s="12" t="s">
        <v>64</v>
      </c>
      <c r="U128" s="12" t="e">
        <f>W120-U127*T120</f>
        <v>#DIV/0!</v>
      </c>
    </row>
    <row r="129" spans="3:21" ht="12.75">
      <c r="C129" s="17"/>
      <c r="D129" s="23"/>
      <c r="E129" s="23"/>
      <c r="F129" s="23"/>
      <c r="G129" s="23"/>
      <c r="H129" s="23"/>
      <c r="I129" s="23"/>
      <c r="J129" s="17"/>
      <c r="S129" s="12" t="s">
        <v>70</v>
      </c>
      <c r="T129" s="12" t="s">
        <v>65</v>
      </c>
      <c r="U129" s="240">
        <f>AF119/(T118-2)</f>
        <v>0</v>
      </c>
    </row>
    <row r="130" spans="3:21" ht="12.75">
      <c r="C130" s="17"/>
      <c r="D130" s="17"/>
      <c r="E130" s="17"/>
      <c r="F130" s="17"/>
      <c r="G130" s="17"/>
      <c r="H130" s="17"/>
      <c r="I130" s="17"/>
      <c r="J130" s="17"/>
      <c r="T130" s="12" t="s">
        <v>66</v>
      </c>
      <c r="U130" s="240">
        <f>SQRT(U129)</f>
        <v>0</v>
      </c>
    </row>
    <row r="131" spans="3:10" ht="12.75">
      <c r="C131" s="17"/>
      <c r="D131" s="17"/>
      <c r="E131" s="17"/>
      <c r="F131" s="17"/>
      <c r="G131" s="17"/>
      <c r="H131" s="17"/>
      <c r="I131" s="17"/>
      <c r="J131" s="17"/>
    </row>
    <row r="132" spans="3:10" ht="12.75">
      <c r="C132" s="17"/>
      <c r="D132" s="17"/>
      <c r="E132" s="17"/>
      <c r="F132" s="17"/>
      <c r="G132" s="17"/>
      <c r="H132" s="17"/>
      <c r="I132" s="17"/>
      <c r="J132" s="17"/>
    </row>
    <row r="133" spans="3:10" ht="12.75">
      <c r="C133" s="17"/>
      <c r="D133" s="17"/>
      <c r="E133" s="17"/>
      <c r="F133" s="17"/>
      <c r="G133" s="17"/>
      <c r="H133" s="17"/>
      <c r="I133" s="17"/>
      <c r="J133" s="17"/>
    </row>
    <row r="134" spans="3:10" ht="12.75">
      <c r="C134" s="17"/>
      <c r="D134" s="17"/>
      <c r="E134" s="17"/>
      <c r="F134" s="17"/>
      <c r="G134" s="17"/>
      <c r="H134" s="17"/>
      <c r="I134" s="17"/>
      <c r="J134" s="17"/>
    </row>
    <row r="135" spans="3:10" ht="12.75">
      <c r="C135" s="17"/>
      <c r="D135" s="17"/>
      <c r="E135" s="17"/>
      <c r="F135" s="17"/>
      <c r="G135" s="17"/>
      <c r="H135" s="17"/>
      <c r="I135" s="17"/>
      <c r="J135" s="17"/>
    </row>
    <row r="136" spans="3:10" ht="12.75">
      <c r="C136" s="17"/>
      <c r="D136" s="17"/>
      <c r="E136" s="17"/>
      <c r="F136" s="17"/>
      <c r="G136" s="17"/>
      <c r="H136" s="17"/>
      <c r="I136" s="17"/>
      <c r="J136" s="17"/>
    </row>
    <row r="137" spans="3:10" ht="12.75">
      <c r="C137" s="17"/>
      <c r="D137" s="17"/>
      <c r="E137" s="17"/>
      <c r="F137" s="17"/>
      <c r="G137" s="17"/>
      <c r="H137" s="17"/>
      <c r="I137" s="17"/>
      <c r="J137" s="17"/>
    </row>
    <row r="138" spans="3:10" ht="12.75">
      <c r="C138" s="17"/>
      <c r="D138" s="17"/>
      <c r="E138" s="17"/>
      <c r="F138" s="17"/>
      <c r="G138" s="17"/>
      <c r="H138" s="17"/>
      <c r="I138" s="17"/>
      <c r="J138" s="17"/>
    </row>
    <row r="139" spans="3:10" ht="12.75">
      <c r="C139" s="17"/>
      <c r="D139" s="17"/>
      <c r="E139" s="17"/>
      <c r="F139" s="17"/>
      <c r="G139" s="17"/>
      <c r="H139" s="17"/>
      <c r="I139" s="17"/>
      <c r="J139" s="17"/>
    </row>
    <row r="140" spans="3:10" ht="12.75">
      <c r="C140" s="17"/>
      <c r="D140" s="17"/>
      <c r="E140" s="17"/>
      <c r="F140" s="17"/>
      <c r="G140" s="17"/>
      <c r="H140" s="17"/>
      <c r="I140" s="17"/>
      <c r="J140" s="17"/>
    </row>
    <row r="141" spans="3:10" ht="12.75">
      <c r="C141" s="17"/>
      <c r="D141" s="17"/>
      <c r="E141" s="17"/>
      <c r="F141" s="17"/>
      <c r="G141" s="17"/>
      <c r="H141" s="17"/>
      <c r="I141" s="17"/>
      <c r="J141" s="17"/>
    </row>
    <row r="142" ht="12.75">
      <c r="C142" s="17"/>
    </row>
    <row r="145" spans="22:25" ht="12.75">
      <c r="V145" s="241"/>
      <c r="W145" s="241"/>
      <c r="X145" s="241"/>
      <c r="Y145" s="241"/>
    </row>
    <row r="146" spans="20:24" ht="12.75">
      <c r="T146" s="157"/>
      <c r="U146" s="157"/>
      <c r="V146" s="157"/>
      <c r="W146" s="157"/>
      <c r="X146" s="157"/>
    </row>
    <row r="147" spans="20:24" ht="12.75">
      <c r="T147" s="157"/>
      <c r="U147" s="157"/>
      <c r="V147" s="157"/>
      <c r="W147" s="157"/>
      <c r="X147" s="157"/>
    </row>
    <row r="148" spans="20:24" ht="12.75">
      <c r="T148" s="157"/>
      <c r="U148" s="157"/>
      <c r="V148" s="157"/>
      <c r="W148" s="157"/>
      <c r="X148" s="157"/>
    </row>
    <row r="149" spans="20:24" ht="12.75">
      <c r="T149" s="157"/>
      <c r="U149" s="157"/>
      <c r="V149" s="157"/>
      <c r="W149" s="157"/>
      <c r="X149" s="157"/>
    </row>
    <row r="150" spans="20:24" ht="12.75">
      <c r="T150" s="157"/>
      <c r="U150" s="157"/>
      <c r="V150" s="157"/>
      <c r="W150" s="157"/>
      <c r="X150" s="157"/>
    </row>
    <row r="151" spans="20:24" ht="12.75">
      <c r="T151" s="157"/>
      <c r="U151" s="157"/>
      <c r="V151" s="157"/>
      <c r="W151" s="157"/>
      <c r="X151" s="157"/>
    </row>
    <row r="152" spans="20:24" ht="12.75">
      <c r="T152" s="157"/>
      <c r="U152" s="157"/>
      <c r="V152" s="157"/>
      <c r="W152" s="157"/>
      <c r="X152" s="157"/>
    </row>
    <row r="153" spans="20:24" ht="12.75">
      <c r="T153" s="157"/>
      <c r="U153" s="157"/>
      <c r="V153" s="157"/>
      <c r="W153" s="157"/>
      <c r="X153" s="157"/>
    </row>
    <row r="154" spans="20:24" ht="12.75">
      <c r="T154" s="157"/>
      <c r="U154" s="157"/>
      <c r="V154" s="157"/>
      <c r="W154" s="157"/>
      <c r="X154" s="157"/>
    </row>
    <row r="155" spans="20:24" ht="12.75">
      <c r="T155" s="157"/>
      <c r="U155" s="157"/>
      <c r="V155" s="157"/>
      <c r="W155" s="157"/>
      <c r="X155" s="157"/>
    </row>
    <row r="156" spans="20:24" ht="12.75">
      <c r="T156" s="157"/>
      <c r="U156" s="157"/>
      <c r="V156" s="157"/>
      <c r="W156" s="157"/>
      <c r="X156" s="157"/>
    </row>
    <row r="157" spans="20:24" ht="12.75">
      <c r="T157" s="157"/>
      <c r="U157" s="157"/>
      <c r="V157" s="157"/>
      <c r="W157" s="157"/>
      <c r="X157" s="157"/>
    </row>
    <row r="158" spans="20:24" ht="12.75">
      <c r="T158" s="157"/>
      <c r="U158" s="157"/>
      <c r="V158" s="157"/>
      <c r="W158" s="157"/>
      <c r="X158" s="157"/>
    </row>
    <row r="159" spans="20:24" ht="12.75">
      <c r="T159" s="157"/>
      <c r="U159" s="157"/>
      <c r="V159" s="157"/>
      <c r="W159" s="157"/>
      <c r="X159" s="157"/>
    </row>
    <row r="160" spans="20:24" ht="12.75">
      <c r="T160" s="157"/>
      <c r="U160" s="157"/>
      <c r="V160" s="157"/>
      <c r="W160" s="157"/>
      <c r="X160" s="157"/>
    </row>
    <row r="161" spans="20:24" ht="12.75">
      <c r="T161" s="157"/>
      <c r="U161" s="157"/>
      <c r="V161" s="157"/>
      <c r="W161" s="157"/>
      <c r="X161" s="157"/>
    </row>
    <row r="162" spans="20:24" ht="12.75">
      <c r="T162" s="157"/>
      <c r="U162" s="157"/>
      <c r="V162" s="157"/>
      <c r="W162" s="157"/>
      <c r="X162" s="157"/>
    </row>
    <row r="163" spans="20:24" ht="12.75">
      <c r="T163" s="157"/>
      <c r="U163" s="157"/>
      <c r="V163" s="157"/>
      <c r="W163" s="157"/>
      <c r="X163" s="157"/>
    </row>
    <row r="164" spans="20:24" ht="12.75">
      <c r="T164" s="157"/>
      <c r="U164" s="157"/>
      <c r="V164" s="157"/>
      <c r="W164" s="157"/>
      <c r="X164" s="157"/>
    </row>
    <row r="165" spans="20:24" ht="12.75">
      <c r="T165" s="157"/>
      <c r="U165" s="157"/>
      <c r="V165" s="157"/>
      <c r="W165" s="157"/>
      <c r="X165" s="157"/>
    </row>
    <row r="166" spans="20:24" ht="12.75">
      <c r="T166" s="157"/>
      <c r="U166" s="157"/>
      <c r="V166" s="157"/>
      <c r="W166" s="157"/>
      <c r="X166" s="157"/>
    </row>
    <row r="167" spans="20:24" ht="12.75">
      <c r="T167" s="157"/>
      <c r="U167" s="157"/>
      <c r="V167" s="157"/>
      <c r="W167" s="157"/>
      <c r="X167" s="157"/>
    </row>
    <row r="168" spans="20:24" ht="12.75">
      <c r="T168" s="157"/>
      <c r="U168" s="157"/>
      <c r="V168" s="157"/>
      <c r="W168" s="157"/>
      <c r="X168" s="157"/>
    </row>
    <row r="169" spans="20:24" ht="12.75">
      <c r="T169" s="157"/>
      <c r="U169" s="157"/>
      <c r="V169" s="157"/>
      <c r="W169" s="157"/>
      <c r="X169" s="157"/>
    </row>
    <row r="170" spans="20:24" ht="12.75">
      <c r="T170" s="157"/>
      <c r="U170" s="157"/>
      <c r="V170" s="157"/>
      <c r="W170" s="157"/>
      <c r="X170" s="157"/>
    </row>
    <row r="171" spans="20:24" ht="12.75">
      <c r="T171" s="157"/>
      <c r="U171" s="157"/>
      <c r="V171" s="157"/>
      <c r="W171" s="157"/>
      <c r="X171" s="157"/>
    </row>
    <row r="172" spans="20:24" ht="12.75">
      <c r="T172" s="157"/>
      <c r="U172" s="157"/>
      <c r="V172" s="157"/>
      <c r="W172" s="157"/>
      <c r="X172" s="157"/>
    </row>
    <row r="173" spans="20:24" ht="12.75">
      <c r="T173" s="157"/>
      <c r="U173" s="157"/>
      <c r="V173" s="157"/>
      <c r="W173" s="157"/>
      <c r="X173" s="157"/>
    </row>
    <row r="174" spans="20:24" ht="12.75">
      <c r="T174" s="157"/>
      <c r="U174" s="157"/>
      <c r="V174" s="157"/>
      <c r="W174" s="157"/>
      <c r="X174" s="157"/>
    </row>
    <row r="175" spans="20:24" ht="12.75">
      <c r="T175" s="157"/>
      <c r="U175" s="157"/>
      <c r="V175" s="157"/>
      <c r="W175" s="157"/>
      <c r="X175" s="157"/>
    </row>
    <row r="176" ht="12.75">
      <c r="U176" s="157"/>
    </row>
  </sheetData>
  <sheetProtection selectLockedCells="1"/>
  <mergeCells count="22">
    <mergeCell ref="B46:D46"/>
    <mergeCell ref="L33:M33"/>
    <mergeCell ref="D13:D14"/>
    <mergeCell ref="E13:E14"/>
    <mergeCell ref="C32:G32"/>
    <mergeCell ref="C27:G27"/>
    <mergeCell ref="C11:M11"/>
    <mergeCell ref="B49:D49"/>
    <mergeCell ref="B47:D47"/>
    <mergeCell ref="B48:D48"/>
    <mergeCell ref="I33:K33"/>
    <mergeCell ref="F13:F14"/>
    <mergeCell ref="J13:J14"/>
    <mergeCell ref="K13:K14"/>
    <mergeCell ref="I28:M31"/>
    <mergeCell ref="G13:G14"/>
    <mergeCell ref="O12:O14"/>
    <mergeCell ref="D12:M12"/>
    <mergeCell ref="L13:L14"/>
    <mergeCell ref="M13:M14"/>
    <mergeCell ref="H13:H14"/>
    <mergeCell ref="I13:I14"/>
  </mergeCells>
  <printOptions/>
  <pageMargins left="0.43" right="0.35" top="0.95" bottom="0.79" header="0.512" footer="0.512"/>
  <pageSetup horizontalDpi="300" verticalDpi="3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A1:M81"/>
  <sheetViews>
    <sheetView zoomScalePageLayoutView="0" workbookViewId="0" topLeftCell="A1">
      <selection activeCell="E12" sqref="E12"/>
    </sheetView>
  </sheetViews>
  <sheetFormatPr defaultColWidth="9.00390625" defaultRowHeight="13.5"/>
  <cols>
    <col min="1" max="1" width="9.25390625" style="12" customWidth="1"/>
    <col min="2" max="2" width="10.50390625" style="12" customWidth="1"/>
    <col min="3" max="3" width="7.75390625" style="12" customWidth="1"/>
    <col min="4" max="4" width="14.25390625" style="12" customWidth="1"/>
    <col min="5" max="5" width="15.25390625" style="12" customWidth="1"/>
    <col min="6" max="6" width="15.875" style="12" customWidth="1"/>
    <col min="7" max="7" width="11.875" style="12" customWidth="1"/>
    <col min="8" max="8" width="12.75390625" style="12" customWidth="1"/>
    <col min="9" max="9" width="12.25390625" style="12" customWidth="1"/>
    <col min="10" max="10" width="10.75390625" style="12" customWidth="1"/>
    <col min="11" max="11" width="11.25390625" style="12" customWidth="1"/>
    <col min="12" max="12" width="11.75390625" style="12" customWidth="1"/>
    <col min="13" max="16384" width="9.00390625" style="12" customWidth="1"/>
  </cols>
  <sheetData>
    <row r="1" ht="17.25">
      <c r="A1" s="279" t="s">
        <v>348</v>
      </c>
    </row>
    <row r="2" spans="1:11" ht="13.5">
      <c r="A2" s="247" t="s">
        <v>98</v>
      </c>
      <c r="B2" s="144" t="s">
        <v>339</v>
      </c>
      <c r="C2" s="143" t="s">
        <v>347</v>
      </c>
      <c r="G2" s="17"/>
      <c r="H2" s="17"/>
      <c r="I2" s="17"/>
      <c r="J2" s="17"/>
      <c r="K2" s="17"/>
    </row>
    <row r="3" spans="2:3" ht="13.5">
      <c r="B3" s="145" t="s">
        <v>342</v>
      </c>
      <c r="C3" s="17" t="s">
        <v>288</v>
      </c>
    </row>
    <row r="4" spans="3:12" ht="14.25">
      <c r="C4" s="248"/>
      <c r="D4" s="23"/>
      <c r="E4" s="17"/>
      <c r="G4" s="17"/>
      <c r="H4" s="17"/>
      <c r="I4" s="17"/>
      <c r="J4" s="17"/>
      <c r="K4" s="17"/>
      <c r="L4" s="17"/>
    </row>
    <row r="5" spans="3:12" ht="13.5">
      <c r="C5" s="17"/>
      <c r="D5" s="17"/>
      <c r="G5" s="17"/>
      <c r="H5" s="17"/>
      <c r="I5" s="17"/>
      <c r="J5" s="17"/>
      <c r="K5" s="17"/>
      <c r="L5" s="17"/>
    </row>
    <row r="6" spans="3:12" ht="13.5">
      <c r="C6" s="17"/>
      <c r="D6" s="17"/>
      <c r="E6" s="17"/>
      <c r="F6" s="17"/>
      <c r="G6" s="17"/>
      <c r="H6" s="17"/>
      <c r="I6" s="17"/>
      <c r="J6" s="17"/>
      <c r="K6" s="17"/>
      <c r="L6" s="17"/>
    </row>
    <row r="7" spans="4:12" ht="14.25" thickBot="1">
      <c r="D7" s="23"/>
      <c r="E7" s="23"/>
      <c r="F7" s="23"/>
      <c r="G7" s="23"/>
      <c r="H7" s="23"/>
      <c r="I7" s="23"/>
      <c r="J7" s="23"/>
      <c r="K7" s="23"/>
      <c r="L7" s="23"/>
    </row>
    <row r="8" spans="2:12" ht="13.5">
      <c r="B8" s="249" t="s">
        <v>229</v>
      </c>
      <c r="C8" s="14"/>
      <c r="D8" s="14"/>
      <c r="E8" s="14"/>
      <c r="F8" s="14"/>
      <c r="G8" s="14"/>
      <c r="H8" s="14"/>
      <c r="I8" s="14"/>
      <c r="J8" s="15"/>
      <c r="K8" s="17"/>
      <c r="L8" s="17"/>
    </row>
    <row r="9" spans="2:12" ht="14.25" thickBot="1">
      <c r="B9" s="16"/>
      <c r="C9" s="17"/>
      <c r="D9" s="23"/>
      <c r="E9" s="17"/>
      <c r="F9" s="17"/>
      <c r="G9" s="17"/>
      <c r="H9" s="17"/>
      <c r="I9" s="17"/>
      <c r="J9" s="18"/>
      <c r="K9" s="17"/>
      <c r="L9" s="17"/>
    </row>
    <row r="10" spans="2:12" ht="13.5">
      <c r="B10" s="16"/>
      <c r="C10" s="499" t="s">
        <v>199</v>
      </c>
      <c r="D10" s="500"/>
      <c r="E10" s="511" t="s">
        <v>200</v>
      </c>
      <c r="F10" s="512"/>
      <c r="G10" s="503" t="s">
        <v>263</v>
      </c>
      <c r="H10" s="350"/>
      <c r="I10" s="351"/>
      <c r="J10" s="18"/>
      <c r="L10" s="17"/>
    </row>
    <row r="11" spans="2:12" ht="27">
      <c r="B11" s="16"/>
      <c r="C11" s="501"/>
      <c r="D11" s="502"/>
      <c r="E11" s="250" t="s">
        <v>213</v>
      </c>
      <c r="F11" s="251" t="s">
        <v>202</v>
      </c>
      <c r="G11" s="504"/>
      <c r="H11" s="352"/>
      <c r="I11" s="353"/>
      <c r="J11" s="18"/>
      <c r="L11" s="17"/>
    </row>
    <row r="12" spans="2:12" ht="27" customHeight="1">
      <c r="B12" s="16"/>
      <c r="C12" s="501" t="s">
        <v>197</v>
      </c>
      <c r="D12" s="502"/>
      <c r="E12" s="42"/>
      <c r="F12" s="244"/>
      <c r="G12" s="513" t="s">
        <v>343</v>
      </c>
      <c r="H12" s="514"/>
      <c r="I12" s="515"/>
      <c r="J12" s="18"/>
      <c r="L12" s="17"/>
    </row>
    <row r="13" spans="2:12" ht="44.25" customHeight="1" thickBot="1">
      <c r="B13" s="16"/>
      <c r="C13" s="509" t="s">
        <v>198</v>
      </c>
      <c r="D13" s="510"/>
      <c r="E13" s="242"/>
      <c r="F13" s="245"/>
      <c r="G13" s="521" t="s">
        <v>344</v>
      </c>
      <c r="H13" s="522"/>
      <c r="I13" s="523"/>
      <c r="J13" s="18"/>
      <c r="L13" s="17"/>
    </row>
    <row r="14" spans="2:12" ht="13.5">
      <c r="B14" s="16"/>
      <c r="C14" s="17"/>
      <c r="D14" s="17"/>
      <c r="E14" s="17"/>
      <c r="F14" s="17"/>
      <c r="G14" s="17"/>
      <c r="H14" s="17"/>
      <c r="I14" s="17"/>
      <c r="J14" s="18"/>
      <c r="L14" s="17"/>
    </row>
    <row r="15" spans="2:12" ht="14.25" thickBot="1">
      <c r="B15" s="16"/>
      <c r="C15" s="17"/>
      <c r="D15" s="17"/>
      <c r="E15" s="17"/>
      <c r="F15" s="17"/>
      <c r="G15" s="17"/>
      <c r="H15" s="17"/>
      <c r="I15" s="17"/>
      <c r="J15" s="18"/>
      <c r="L15" s="17"/>
    </row>
    <row r="16" spans="2:12" ht="13.5">
      <c r="B16" s="16"/>
      <c r="C16" s="524" t="s">
        <v>199</v>
      </c>
      <c r="D16" s="525"/>
      <c r="E16" s="512" t="s">
        <v>201</v>
      </c>
      <c r="F16" s="486"/>
      <c r="G16" s="487"/>
      <c r="H16" s="17"/>
      <c r="I16" s="17"/>
      <c r="J16" s="18"/>
      <c r="L16" s="17"/>
    </row>
    <row r="17" spans="2:12" ht="27">
      <c r="B17" s="16"/>
      <c r="C17" s="526"/>
      <c r="D17" s="527"/>
      <c r="E17" s="250" t="s">
        <v>346</v>
      </c>
      <c r="F17" s="250" t="s">
        <v>202</v>
      </c>
      <c r="G17" s="255" t="s">
        <v>203</v>
      </c>
      <c r="H17" s="17"/>
      <c r="I17" s="17"/>
      <c r="J17" s="18"/>
      <c r="L17" s="17"/>
    </row>
    <row r="18" spans="2:12" ht="13.5">
      <c r="B18" s="16"/>
      <c r="C18" s="505" t="s">
        <v>345</v>
      </c>
      <c r="D18" s="506"/>
      <c r="E18" s="42"/>
      <c r="F18" s="42"/>
      <c r="G18" s="246"/>
      <c r="H18" s="17"/>
      <c r="I18" s="17"/>
      <c r="J18" s="18"/>
      <c r="L18" s="17"/>
    </row>
    <row r="19" spans="2:12" ht="13.5">
      <c r="B19" s="16"/>
      <c r="C19" s="507"/>
      <c r="D19" s="508"/>
      <c r="E19" s="42"/>
      <c r="F19" s="42"/>
      <c r="G19" s="246"/>
      <c r="H19" s="17"/>
      <c r="I19" s="17"/>
      <c r="J19" s="18"/>
      <c r="L19" s="17"/>
    </row>
    <row r="20" spans="2:12" ht="13.5">
      <c r="B20" s="16"/>
      <c r="C20" s="507"/>
      <c r="D20" s="508"/>
      <c r="E20" s="42"/>
      <c r="F20" s="42"/>
      <c r="G20" s="246"/>
      <c r="H20" s="17"/>
      <c r="I20" s="17"/>
      <c r="J20" s="18"/>
      <c r="L20" s="17"/>
    </row>
    <row r="21" spans="2:12" ht="13.5">
      <c r="B21" s="16"/>
      <c r="C21" s="507"/>
      <c r="D21" s="508"/>
      <c r="E21" s="42"/>
      <c r="F21" s="42"/>
      <c r="G21" s="246"/>
      <c r="H21" s="17"/>
      <c r="I21" s="17"/>
      <c r="J21" s="18"/>
      <c r="L21" s="17"/>
    </row>
    <row r="22" spans="2:12" ht="13.5">
      <c r="B22" s="16"/>
      <c r="C22" s="507"/>
      <c r="D22" s="508"/>
      <c r="E22" s="42"/>
      <c r="F22" s="42"/>
      <c r="G22" s="246"/>
      <c r="H22" s="17"/>
      <c r="I22" s="17"/>
      <c r="J22" s="18"/>
      <c r="K22" s="17"/>
      <c r="L22" s="17"/>
    </row>
    <row r="23" spans="2:12" ht="13.5">
      <c r="B23" s="16"/>
      <c r="C23" s="517" t="s">
        <v>356</v>
      </c>
      <c r="D23" s="518"/>
      <c r="E23" s="42"/>
      <c r="F23" s="42"/>
      <c r="G23" s="246"/>
      <c r="H23" s="17"/>
      <c r="I23" s="17"/>
      <c r="J23" s="18"/>
      <c r="K23" s="17"/>
      <c r="L23" s="17"/>
    </row>
    <row r="24" spans="2:10" ht="13.5">
      <c r="B24" s="16"/>
      <c r="C24" s="517"/>
      <c r="D24" s="518"/>
      <c r="E24" s="42"/>
      <c r="F24" s="42"/>
      <c r="G24" s="246"/>
      <c r="H24" s="17"/>
      <c r="I24" s="17"/>
      <c r="J24" s="18"/>
    </row>
    <row r="25" spans="2:10" ht="13.5">
      <c r="B25" s="16"/>
      <c r="C25" s="517"/>
      <c r="D25" s="518"/>
      <c r="E25" s="42"/>
      <c r="F25" s="42"/>
      <c r="G25" s="246"/>
      <c r="H25" s="17"/>
      <c r="I25" s="17"/>
      <c r="J25" s="18"/>
    </row>
    <row r="26" spans="2:10" ht="13.5">
      <c r="B26" s="16"/>
      <c r="C26" s="517"/>
      <c r="D26" s="518"/>
      <c r="E26" s="42"/>
      <c r="F26" s="42"/>
      <c r="G26" s="246"/>
      <c r="H26" s="17"/>
      <c r="I26" s="17"/>
      <c r="J26" s="18"/>
    </row>
    <row r="27" spans="2:10" ht="14.25" thickBot="1">
      <c r="B27" s="16"/>
      <c r="C27" s="519"/>
      <c r="D27" s="520"/>
      <c r="E27" s="242"/>
      <c r="F27" s="242"/>
      <c r="G27" s="243"/>
      <c r="H27" s="17"/>
      <c r="I27" s="17"/>
      <c r="J27" s="18"/>
    </row>
    <row r="28" spans="2:13" ht="13.5">
      <c r="B28" s="16"/>
      <c r="C28" s="17"/>
      <c r="D28" s="17"/>
      <c r="E28" s="17"/>
      <c r="F28" s="17"/>
      <c r="G28" s="17"/>
      <c r="H28" s="17"/>
      <c r="I28" s="17"/>
      <c r="J28" s="18"/>
      <c r="K28" s="17"/>
      <c r="L28" s="17"/>
      <c r="M28" s="17"/>
    </row>
    <row r="29" spans="2:13" ht="14.25" thickBot="1">
      <c r="B29" s="16"/>
      <c r="C29" s="17"/>
      <c r="D29" s="17"/>
      <c r="E29" s="17"/>
      <c r="F29" s="17"/>
      <c r="G29" s="17"/>
      <c r="H29" s="17"/>
      <c r="I29" s="17"/>
      <c r="J29" s="18"/>
      <c r="K29" s="17"/>
      <c r="L29" s="17"/>
      <c r="M29" s="17"/>
    </row>
    <row r="30" spans="2:13" ht="13.5">
      <c r="B30" s="16"/>
      <c r="C30" s="13"/>
      <c r="D30" s="14"/>
      <c r="E30" s="14"/>
      <c r="F30" s="14"/>
      <c r="G30" s="15"/>
      <c r="H30" s="17"/>
      <c r="I30" s="17"/>
      <c r="J30" s="18"/>
      <c r="K30" s="17"/>
      <c r="L30" s="17"/>
      <c r="M30" s="17"/>
    </row>
    <row r="31" spans="2:13" ht="13.5">
      <c r="B31" s="16"/>
      <c r="C31" s="16"/>
      <c r="D31" s="528" t="s">
        <v>239</v>
      </c>
      <c r="E31" s="528"/>
      <c r="F31" s="528"/>
      <c r="G31" s="18"/>
      <c r="H31" s="17"/>
      <c r="I31" s="17"/>
      <c r="J31" s="18"/>
      <c r="K31" s="17"/>
      <c r="L31" s="17"/>
      <c r="M31" s="17"/>
    </row>
    <row r="32" spans="2:10" ht="13.5">
      <c r="B32" s="16"/>
      <c r="C32" s="16"/>
      <c r="D32" s="17"/>
      <c r="E32" s="17"/>
      <c r="F32" s="17"/>
      <c r="G32" s="18"/>
      <c r="H32" s="17"/>
      <c r="I32" s="17"/>
      <c r="J32" s="18"/>
    </row>
    <row r="33" spans="2:10" ht="13.5">
      <c r="B33" s="16"/>
      <c r="C33" s="16"/>
      <c r="D33" s="472" t="s">
        <v>212</v>
      </c>
      <c r="E33" s="472"/>
      <c r="F33" s="256" t="e">
        <f>F55</f>
        <v>#DIV/0!</v>
      </c>
      <c r="G33" s="18"/>
      <c r="H33" s="17"/>
      <c r="I33" s="17"/>
      <c r="J33" s="18"/>
    </row>
    <row r="34" spans="2:10" ht="29.25" customHeight="1">
      <c r="B34" s="16"/>
      <c r="C34" s="16"/>
      <c r="D34" s="516" t="s">
        <v>195</v>
      </c>
      <c r="E34" s="516"/>
      <c r="F34" s="257" t="e">
        <f>SQRT(F57)/F55</f>
        <v>#DIV/0!</v>
      </c>
      <c r="G34" s="127"/>
      <c r="H34" s="17"/>
      <c r="I34" s="17"/>
      <c r="J34" s="18"/>
    </row>
    <row r="35" spans="2:10" ht="21.75" customHeight="1" thickBot="1">
      <c r="B35" s="16"/>
      <c r="C35" s="29"/>
      <c r="D35" s="30"/>
      <c r="E35" s="30"/>
      <c r="F35" s="30"/>
      <c r="G35" s="31"/>
      <c r="H35" s="17"/>
      <c r="I35" s="17"/>
      <c r="J35" s="18"/>
    </row>
    <row r="36" spans="2:10" ht="21.75" customHeight="1">
      <c r="B36" s="16"/>
      <c r="C36" s="17"/>
      <c r="D36" s="17"/>
      <c r="E36" s="17"/>
      <c r="F36" s="17"/>
      <c r="G36" s="17"/>
      <c r="H36" s="17"/>
      <c r="I36" s="17"/>
      <c r="J36" s="18"/>
    </row>
    <row r="37" spans="2:10" ht="10.5" customHeight="1" thickBot="1">
      <c r="B37" s="29"/>
      <c r="C37" s="30"/>
      <c r="D37" s="30"/>
      <c r="E37" s="30"/>
      <c r="F37" s="30"/>
      <c r="G37" s="30"/>
      <c r="H37" s="30"/>
      <c r="I37" s="30"/>
      <c r="J37" s="31"/>
    </row>
    <row r="38" ht="141" customHeight="1">
      <c r="C38" s="81"/>
    </row>
    <row r="39" ht="104.25" customHeight="1" thickBot="1"/>
    <row r="40" spans="2:12" ht="13.5" thickTop="1">
      <c r="B40" s="17"/>
      <c r="C40" s="88"/>
      <c r="D40" s="89"/>
      <c r="E40" s="89"/>
      <c r="F40" s="89"/>
      <c r="G40" s="89"/>
      <c r="H40" s="89"/>
      <c r="I40" s="89"/>
      <c r="J40" s="89"/>
      <c r="K40" s="89"/>
      <c r="L40" s="90"/>
    </row>
    <row r="41" spans="2:12" ht="12.75">
      <c r="B41" s="17"/>
      <c r="C41" s="91"/>
      <c r="D41" s="17" t="s">
        <v>196</v>
      </c>
      <c r="E41" s="17"/>
      <c r="F41" s="17"/>
      <c r="G41" s="17"/>
      <c r="H41" s="17"/>
      <c r="I41" s="17"/>
      <c r="J41" s="17"/>
      <c r="K41" s="17"/>
      <c r="L41" s="92"/>
    </row>
    <row r="42" spans="2:12" ht="12.75">
      <c r="B42" s="17"/>
      <c r="C42" s="91"/>
      <c r="D42" s="17"/>
      <c r="E42" s="17"/>
      <c r="F42" s="17"/>
      <c r="G42" s="17"/>
      <c r="H42" s="17"/>
      <c r="I42" s="17"/>
      <c r="J42" s="17"/>
      <c r="K42" s="17"/>
      <c r="L42" s="92"/>
    </row>
    <row r="43" spans="2:12" ht="13.5" thickBot="1">
      <c r="B43" s="17"/>
      <c r="C43" s="91"/>
      <c r="D43" s="17"/>
      <c r="E43" s="17"/>
      <c r="F43" s="17"/>
      <c r="G43" s="17"/>
      <c r="H43" s="17"/>
      <c r="I43" s="17"/>
      <c r="J43" s="17"/>
      <c r="K43" s="17"/>
      <c r="L43" s="92"/>
    </row>
    <row r="44" spans="2:12" ht="53.25" thickTop="1">
      <c r="B44" s="17"/>
      <c r="C44" s="91"/>
      <c r="D44" s="532" t="s">
        <v>204</v>
      </c>
      <c r="E44" s="533"/>
      <c r="F44" s="258"/>
      <c r="G44" s="259" t="s">
        <v>105</v>
      </c>
      <c r="H44" s="259" t="s">
        <v>106</v>
      </c>
      <c r="I44" s="259" t="s">
        <v>107</v>
      </c>
      <c r="J44" s="259" t="s">
        <v>108</v>
      </c>
      <c r="K44" s="260" t="s">
        <v>104</v>
      </c>
      <c r="L44" s="92"/>
    </row>
    <row r="45" spans="2:12" ht="12.75">
      <c r="B45" s="17"/>
      <c r="C45" s="261"/>
      <c r="D45" s="262"/>
      <c r="E45" s="22"/>
      <c r="F45" s="22" t="s">
        <v>131</v>
      </c>
      <c r="G45" s="34">
        <f>E12</f>
        <v>0</v>
      </c>
      <c r="H45" s="34">
        <f>F12</f>
        <v>0</v>
      </c>
      <c r="I45" s="34" t="e">
        <f>AVERAGE(E18:E27)</f>
        <v>#DIV/0!</v>
      </c>
      <c r="J45" s="34" t="e">
        <f>AVERAGE(F18:F27)</f>
        <v>#DIV/0!</v>
      </c>
      <c r="K45" s="263" t="e">
        <f>AVERAGE(G18:G27)</f>
        <v>#DIV/0!</v>
      </c>
      <c r="L45" s="92"/>
    </row>
    <row r="46" spans="2:12" ht="12.75">
      <c r="B46" s="17"/>
      <c r="C46" s="261"/>
      <c r="D46" s="262"/>
      <c r="E46" s="22"/>
      <c r="F46" s="22" t="s">
        <v>132</v>
      </c>
      <c r="G46" s="34">
        <f>E13</f>
        <v>0</v>
      </c>
      <c r="H46" s="34">
        <f>F13</f>
        <v>0</v>
      </c>
      <c r="I46" s="34" t="e">
        <f>STDEV(E18:E27)</f>
        <v>#DIV/0!</v>
      </c>
      <c r="J46" s="34" t="e">
        <f>STDEV(F18:F27)</f>
        <v>#DIV/0!</v>
      </c>
      <c r="K46" s="263" t="e">
        <f>STDEV(G18:G27)</f>
        <v>#DIV/0!</v>
      </c>
      <c r="L46" s="92"/>
    </row>
    <row r="47" spans="2:12" ht="12.75">
      <c r="B47" s="17"/>
      <c r="C47" s="261"/>
      <c r="D47" s="262"/>
      <c r="E47" s="22"/>
      <c r="F47" s="22"/>
      <c r="G47" s="25"/>
      <c r="H47" s="25"/>
      <c r="I47" s="25"/>
      <c r="J47" s="25"/>
      <c r="K47" s="264"/>
      <c r="L47" s="92"/>
    </row>
    <row r="48" spans="2:12" ht="12.75">
      <c r="B48" s="17"/>
      <c r="C48" s="91"/>
      <c r="D48" s="530" t="s">
        <v>133</v>
      </c>
      <c r="E48" s="531"/>
      <c r="F48" s="22">
        <f>G45</f>
        <v>0</v>
      </c>
      <c r="G48" s="265">
        <f>G45+G46</f>
        <v>0</v>
      </c>
      <c r="H48" s="25">
        <f>G45</f>
        <v>0</v>
      </c>
      <c r="I48" s="25">
        <f>G45</f>
        <v>0</v>
      </c>
      <c r="J48" s="25">
        <f>G45</f>
        <v>0</v>
      </c>
      <c r="K48" s="264">
        <f>G45</f>
        <v>0</v>
      </c>
      <c r="L48" s="92"/>
    </row>
    <row r="49" spans="2:12" ht="12.75">
      <c r="B49" s="17"/>
      <c r="C49" s="91"/>
      <c r="D49" s="530" t="s">
        <v>134</v>
      </c>
      <c r="E49" s="531"/>
      <c r="F49" s="22">
        <f>H45</f>
        <v>0</v>
      </c>
      <c r="G49" s="25">
        <f>H45</f>
        <v>0</v>
      </c>
      <c r="H49" s="265">
        <f>H45+H46</f>
        <v>0</v>
      </c>
      <c r="I49" s="25">
        <f>H45</f>
        <v>0</v>
      </c>
      <c r="J49" s="25">
        <f>H45</f>
        <v>0</v>
      </c>
      <c r="K49" s="264">
        <f>H45</f>
        <v>0</v>
      </c>
      <c r="L49" s="92"/>
    </row>
    <row r="50" spans="2:12" ht="12.75">
      <c r="B50" s="17"/>
      <c r="C50" s="91"/>
      <c r="D50" s="530" t="str">
        <f>I44</f>
        <v>低濃度側　検量線標準液測定値（機器出力）</v>
      </c>
      <c r="E50" s="531"/>
      <c r="F50" s="22" t="e">
        <f>I45</f>
        <v>#DIV/0!</v>
      </c>
      <c r="G50" s="25" t="e">
        <f>I45</f>
        <v>#DIV/0!</v>
      </c>
      <c r="H50" s="25" t="e">
        <f>I45</f>
        <v>#DIV/0!</v>
      </c>
      <c r="I50" s="265" t="e">
        <f>I45+I46</f>
        <v>#DIV/0!</v>
      </c>
      <c r="J50" s="25" t="e">
        <f>I45</f>
        <v>#DIV/0!</v>
      </c>
      <c r="K50" s="264" t="e">
        <f>I45</f>
        <v>#DIV/0!</v>
      </c>
      <c r="L50" s="92"/>
    </row>
    <row r="51" spans="2:12" ht="12.75">
      <c r="B51" s="17"/>
      <c r="C51" s="91"/>
      <c r="D51" s="530" t="str">
        <f>J44</f>
        <v>高濃度側　検量線標準液測定値（機器出力）</v>
      </c>
      <c r="E51" s="531"/>
      <c r="F51" s="22" t="e">
        <f>J45</f>
        <v>#DIV/0!</v>
      </c>
      <c r="G51" s="25" t="e">
        <f>J45</f>
        <v>#DIV/0!</v>
      </c>
      <c r="H51" s="25" t="e">
        <f>J45</f>
        <v>#DIV/0!</v>
      </c>
      <c r="I51" s="25" t="e">
        <f>J45</f>
        <v>#DIV/0!</v>
      </c>
      <c r="J51" s="265" t="e">
        <f>J45+J46</f>
        <v>#DIV/0!</v>
      </c>
      <c r="K51" s="264" t="e">
        <f>J45</f>
        <v>#DIV/0!</v>
      </c>
      <c r="L51" s="92"/>
    </row>
    <row r="52" spans="2:12" ht="21.75" customHeight="1">
      <c r="B52" s="17"/>
      <c r="C52" s="91"/>
      <c r="D52" s="530" t="str">
        <f>K44</f>
        <v>試料の測定値（機器出力）</v>
      </c>
      <c r="E52" s="531"/>
      <c r="F52" s="22" t="e">
        <f>K45</f>
        <v>#DIV/0!</v>
      </c>
      <c r="G52" s="25" t="e">
        <f>K45</f>
        <v>#DIV/0!</v>
      </c>
      <c r="H52" s="25" t="e">
        <f>K45</f>
        <v>#DIV/0!</v>
      </c>
      <c r="I52" s="25" t="e">
        <f>K45</f>
        <v>#DIV/0!</v>
      </c>
      <c r="J52" s="25" t="e">
        <f>K45</f>
        <v>#DIV/0!</v>
      </c>
      <c r="K52" s="266" t="e">
        <f>K45+K46</f>
        <v>#DIV/0!</v>
      </c>
      <c r="L52" s="92"/>
    </row>
    <row r="53" spans="2:12" ht="12.75">
      <c r="B53" s="17"/>
      <c r="C53" s="261"/>
      <c r="D53" s="262"/>
      <c r="E53" s="22"/>
      <c r="F53" s="22"/>
      <c r="G53" s="25"/>
      <c r="H53" s="25"/>
      <c r="I53" s="25"/>
      <c r="J53" s="25"/>
      <c r="K53" s="264"/>
      <c r="L53" s="92"/>
    </row>
    <row r="54" spans="2:12" ht="12.75">
      <c r="B54" s="17"/>
      <c r="C54" s="261"/>
      <c r="D54" s="262"/>
      <c r="E54" s="22"/>
      <c r="F54" s="22"/>
      <c r="G54" s="25"/>
      <c r="H54" s="25"/>
      <c r="I54" s="25"/>
      <c r="J54" s="25"/>
      <c r="K54" s="264"/>
      <c r="L54" s="92"/>
    </row>
    <row r="55" spans="2:12" ht="12.75">
      <c r="B55" s="17"/>
      <c r="C55" s="91"/>
      <c r="D55" s="529" t="s">
        <v>109</v>
      </c>
      <c r="E55" s="453"/>
      <c r="F55" s="267" t="e">
        <f aca="true" t="shared" si="0" ref="F55:K55">F48+(F49-F48)*(F52-F50)/(F51-F50)</f>
        <v>#DIV/0!</v>
      </c>
      <c r="G55" s="256" t="e">
        <f t="shared" si="0"/>
        <v>#DIV/0!</v>
      </c>
      <c r="H55" s="256" t="e">
        <f t="shared" si="0"/>
        <v>#DIV/0!</v>
      </c>
      <c r="I55" s="256" t="e">
        <f t="shared" si="0"/>
        <v>#DIV/0!</v>
      </c>
      <c r="J55" s="256" t="e">
        <f t="shared" si="0"/>
        <v>#DIV/0!</v>
      </c>
      <c r="K55" s="268" t="e">
        <f t="shared" si="0"/>
        <v>#DIV/0!</v>
      </c>
      <c r="L55" s="92"/>
    </row>
    <row r="56" spans="2:12" ht="12.75">
      <c r="B56" s="17"/>
      <c r="C56" s="261"/>
      <c r="D56" s="262"/>
      <c r="E56" s="22"/>
      <c r="F56" s="22"/>
      <c r="G56" s="256" t="e">
        <f>G55-$F$55</f>
        <v>#DIV/0!</v>
      </c>
      <c r="H56" s="256" t="e">
        <f>H55-$F$55</f>
        <v>#DIV/0!</v>
      </c>
      <c r="I56" s="256" t="e">
        <f>I55-$F$55</f>
        <v>#DIV/0!</v>
      </c>
      <c r="J56" s="256" t="e">
        <f>J55-$F$55</f>
        <v>#DIV/0!</v>
      </c>
      <c r="K56" s="268" t="e">
        <f>K55-$F$55</f>
        <v>#DIV/0!</v>
      </c>
      <c r="L56" s="92"/>
    </row>
    <row r="57" spans="2:12" ht="13.5" thickBot="1">
      <c r="B57" s="17"/>
      <c r="C57" s="261"/>
      <c r="D57" s="269"/>
      <c r="E57" s="270"/>
      <c r="F57" s="271" t="e">
        <f>SUM(G57:K57)</f>
        <v>#DIV/0!</v>
      </c>
      <c r="G57" s="272" t="e">
        <f>G56^2</f>
        <v>#DIV/0!</v>
      </c>
      <c r="H57" s="272" t="e">
        <f>H56^2</f>
        <v>#DIV/0!</v>
      </c>
      <c r="I57" s="272" t="e">
        <f>I56^2</f>
        <v>#DIV/0!</v>
      </c>
      <c r="J57" s="272" t="e">
        <f>J56^2</f>
        <v>#DIV/0!</v>
      </c>
      <c r="K57" s="273" t="e">
        <f>K56^2</f>
        <v>#DIV/0!</v>
      </c>
      <c r="L57" s="92"/>
    </row>
    <row r="58" spans="2:12" ht="13.5" thickBot="1" thickTop="1">
      <c r="B58" s="17"/>
      <c r="C58" s="98"/>
      <c r="D58" s="99"/>
      <c r="E58" s="99"/>
      <c r="F58" s="99"/>
      <c r="G58" s="99"/>
      <c r="H58" s="99"/>
      <c r="I58" s="99"/>
      <c r="J58" s="99"/>
      <c r="K58" s="99"/>
      <c r="L58" s="102"/>
    </row>
    <row r="59" spans="2:12" ht="13.5" thickTop="1">
      <c r="B59" s="17"/>
      <c r="C59" s="17"/>
      <c r="D59" s="17"/>
      <c r="E59" s="17"/>
      <c r="F59" s="17"/>
      <c r="G59" s="17"/>
      <c r="H59" s="17"/>
      <c r="I59" s="17"/>
      <c r="J59" s="17"/>
      <c r="K59" s="17"/>
      <c r="L59" s="17"/>
    </row>
    <row r="64" spans="4:11" ht="12.75">
      <c r="D64" s="23"/>
      <c r="E64" s="23"/>
      <c r="F64" s="72"/>
      <c r="G64" s="72"/>
      <c r="H64" s="72"/>
      <c r="I64" s="72"/>
      <c r="J64" s="72"/>
      <c r="K64" s="72"/>
    </row>
    <row r="65" spans="4:11" ht="12.75">
      <c r="D65" s="23"/>
      <c r="E65" s="23"/>
      <c r="F65" s="23"/>
      <c r="G65" s="23"/>
      <c r="H65" s="23"/>
      <c r="I65" s="23"/>
      <c r="J65" s="23"/>
      <c r="K65" s="23"/>
    </row>
    <row r="66" spans="4:11" ht="12.75">
      <c r="D66" s="23"/>
      <c r="E66" s="23"/>
      <c r="F66" s="23"/>
      <c r="G66" s="23"/>
      <c r="H66" s="23"/>
      <c r="I66" s="23"/>
      <c r="J66" s="23"/>
      <c r="K66" s="23"/>
    </row>
    <row r="67" spans="4:11" ht="12.75">
      <c r="D67" s="23"/>
      <c r="E67" s="23"/>
      <c r="F67" s="23"/>
      <c r="G67" s="23"/>
      <c r="H67" s="23"/>
      <c r="I67" s="23"/>
      <c r="J67" s="23"/>
      <c r="K67" s="23"/>
    </row>
    <row r="68" spans="4:11" ht="12.75">
      <c r="D68" s="72"/>
      <c r="E68" s="23"/>
      <c r="F68" s="23"/>
      <c r="G68" s="23"/>
      <c r="H68" s="23"/>
      <c r="I68" s="23"/>
      <c r="J68" s="23"/>
      <c r="K68" s="23"/>
    </row>
    <row r="69" spans="4:11" ht="12.75">
      <c r="D69" s="72"/>
      <c r="E69" s="23"/>
      <c r="F69" s="23"/>
      <c r="G69" s="23"/>
      <c r="H69" s="23"/>
      <c r="I69" s="23"/>
      <c r="J69" s="23"/>
      <c r="K69" s="23"/>
    </row>
    <row r="70" spans="4:11" ht="12.75">
      <c r="D70" s="72"/>
      <c r="E70" s="23"/>
      <c r="F70" s="23"/>
      <c r="G70" s="23"/>
      <c r="H70" s="23"/>
      <c r="I70" s="23"/>
      <c r="J70" s="23"/>
      <c r="K70" s="23"/>
    </row>
    <row r="71" spans="4:11" ht="12.75">
      <c r="D71" s="72"/>
      <c r="E71" s="23"/>
      <c r="F71" s="23"/>
      <c r="G71" s="23"/>
      <c r="H71" s="23"/>
      <c r="I71" s="23"/>
      <c r="J71" s="23"/>
      <c r="K71" s="23"/>
    </row>
    <row r="72" spans="4:11" ht="12.75">
      <c r="D72" s="72"/>
      <c r="E72" s="23"/>
      <c r="F72" s="23"/>
      <c r="G72" s="23"/>
      <c r="H72" s="23"/>
      <c r="I72" s="23"/>
      <c r="J72" s="23"/>
      <c r="K72" s="23"/>
    </row>
    <row r="73" spans="4:11" ht="12.75">
      <c r="D73" s="23"/>
      <c r="E73" s="23"/>
      <c r="F73" s="23"/>
      <c r="G73" s="23"/>
      <c r="H73" s="23"/>
      <c r="I73" s="23"/>
      <c r="J73" s="23"/>
      <c r="K73" s="23"/>
    </row>
    <row r="74" spans="4:11" ht="12.75">
      <c r="D74" s="23"/>
      <c r="E74" s="23"/>
      <c r="F74" s="23"/>
      <c r="G74" s="23"/>
      <c r="H74" s="23"/>
      <c r="I74" s="23"/>
      <c r="J74" s="23"/>
      <c r="K74" s="23"/>
    </row>
    <row r="75" spans="4:11" ht="12.75">
      <c r="D75" s="23"/>
      <c r="E75" s="274"/>
      <c r="F75" s="275"/>
      <c r="G75" s="275"/>
      <c r="H75" s="275"/>
      <c r="I75" s="275"/>
      <c r="J75" s="275"/>
      <c r="K75" s="275"/>
    </row>
    <row r="76" spans="4:11" ht="12.75">
      <c r="D76" s="23"/>
      <c r="E76" s="23"/>
      <c r="F76" s="274"/>
      <c r="G76" s="274"/>
      <c r="H76" s="274"/>
      <c r="I76" s="274"/>
      <c r="J76" s="274"/>
      <c r="K76" s="274"/>
    </row>
    <row r="77" spans="4:11" ht="12.75">
      <c r="D77" s="23"/>
      <c r="E77" s="276"/>
      <c r="F77" s="276"/>
      <c r="G77" s="276"/>
      <c r="H77" s="276"/>
      <c r="I77" s="276"/>
      <c r="J77" s="276"/>
      <c r="K77" s="276"/>
    </row>
    <row r="78" spans="4:11" ht="12.75">
      <c r="D78" s="23"/>
      <c r="E78" s="23"/>
      <c r="F78" s="23"/>
      <c r="G78" s="23"/>
      <c r="H78" s="23"/>
      <c r="I78" s="23"/>
      <c r="J78" s="23"/>
      <c r="K78" s="23"/>
    </row>
    <row r="79" spans="4:11" ht="12.75">
      <c r="D79" s="72"/>
      <c r="E79" s="277"/>
      <c r="F79" s="23"/>
      <c r="G79" s="23"/>
      <c r="H79" s="23"/>
      <c r="I79" s="23"/>
      <c r="J79" s="23"/>
      <c r="K79" s="23"/>
    </row>
    <row r="80" spans="4:11" ht="12.75">
      <c r="D80" s="23"/>
      <c r="E80" s="23"/>
      <c r="F80" s="23"/>
      <c r="G80" s="23"/>
      <c r="H80" s="23"/>
      <c r="I80" s="23"/>
      <c r="J80" s="23"/>
      <c r="K80" s="23"/>
    </row>
    <row r="81" spans="4:11" ht="12.75">
      <c r="D81" s="72"/>
      <c r="E81" s="277"/>
      <c r="F81" s="23"/>
      <c r="G81" s="23"/>
      <c r="H81" s="23"/>
      <c r="I81" s="23"/>
      <c r="J81" s="23"/>
      <c r="K81" s="23"/>
    </row>
  </sheetData>
  <sheetProtection password="CC4B" sheet="1" selectLockedCells="1"/>
  <mergeCells count="21">
    <mergeCell ref="D55:E55"/>
    <mergeCell ref="D48:E48"/>
    <mergeCell ref="D49:E49"/>
    <mergeCell ref="D50:E50"/>
    <mergeCell ref="D51:E51"/>
    <mergeCell ref="D44:E44"/>
    <mergeCell ref="D52:E52"/>
    <mergeCell ref="D34:E34"/>
    <mergeCell ref="C12:D12"/>
    <mergeCell ref="D33:E33"/>
    <mergeCell ref="C23:D27"/>
    <mergeCell ref="G13:I13"/>
    <mergeCell ref="C16:D17"/>
    <mergeCell ref="D31:F31"/>
    <mergeCell ref="E16:G16"/>
    <mergeCell ref="C10:D11"/>
    <mergeCell ref="G10:G11"/>
    <mergeCell ref="C18:D22"/>
    <mergeCell ref="C13:D13"/>
    <mergeCell ref="E10:F10"/>
    <mergeCell ref="G12:I12"/>
  </mergeCells>
  <printOptions/>
  <pageMargins left="0.75" right="0.75" top="1" bottom="1" header="0.512" footer="0.512"/>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山澤 賢</dc:creator>
  <cp:keywords/>
  <dc:description/>
  <cp:lastModifiedBy>柿田和俊</cp:lastModifiedBy>
  <cp:lastPrinted>2007-04-20T06:13:31Z</cp:lastPrinted>
  <dcterms:created xsi:type="dcterms:W3CDTF">2006-01-23T01:29:58Z</dcterms:created>
  <dcterms:modified xsi:type="dcterms:W3CDTF">2017-10-25T04:43:36Z</dcterms:modified>
  <cp:category/>
  <cp:version/>
  <cp:contentType/>
  <cp:contentStatus/>
</cp:coreProperties>
</file>